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220" yWindow="80" windowWidth="13620" windowHeight="15940" firstSheet="1" activeTab="1"/>
  </bookViews>
  <sheets>
    <sheet name="Income Statement" sheetId="13" r:id="rId1"/>
    <sheet name="Balance Sheet" sheetId="14" r:id="rId2"/>
    <sheet name="Statement of Cash Flows" sheetId="16" r:id="rId3"/>
    <sheet name="Capital Needs" sheetId="10" r:id="rId4"/>
  </sheets>
  <definedNames>
    <definedName name="\H">#REF!</definedName>
    <definedName name="HELP">#REF!</definedName>
    <definedName name="_xlnm.Print_Area" localSheetId="3">'Capital Needs'!$A$1:$E$52</definedName>
    <definedName name="_xlnm.Print_Area" localSheetId="0">'Income Statement'!$A$1:$G$72</definedName>
    <definedName name="PRINT_H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4" l="1"/>
  <c r="B7" i="13"/>
  <c r="B13" i="10"/>
  <c r="B29" i="14"/>
  <c r="B14" i="16"/>
  <c r="B16" i="16"/>
  <c r="B25" i="10"/>
  <c r="C27" i="13"/>
  <c r="C51" i="13"/>
  <c r="C52" i="13"/>
  <c r="C62" i="13"/>
  <c r="B62" i="13"/>
  <c r="D62" i="13"/>
  <c r="C70" i="13"/>
  <c r="C71" i="13"/>
  <c r="B27" i="13"/>
  <c r="B51" i="13"/>
  <c r="B52" i="13"/>
  <c r="B70" i="13"/>
  <c r="D67" i="13"/>
  <c r="D68" i="13"/>
  <c r="B19" i="10"/>
  <c r="F27" i="13"/>
  <c r="F51" i="13"/>
  <c r="F52" i="13"/>
  <c r="F62" i="13"/>
  <c r="F70" i="13"/>
  <c r="F71" i="13"/>
  <c r="F72" i="13"/>
  <c r="G27" i="13"/>
  <c r="G51" i="13"/>
  <c r="G52" i="13"/>
  <c r="G70" i="13"/>
  <c r="G62" i="13"/>
  <c r="G71" i="13"/>
  <c r="G72" i="13"/>
  <c r="D65" i="13"/>
  <c r="D22" i="13"/>
  <c r="D69" i="13"/>
  <c r="D66" i="13"/>
  <c r="D64" i="13"/>
  <c r="D61" i="13"/>
  <c r="D60" i="13"/>
  <c r="D59" i="13"/>
  <c r="D58" i="13"/>
  <c r="D57" i="13"/>
  <c r="D55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6" i="13"/>
  <c r="D25" i="13"/>
  <c r="D24" i="13"/>
  <c r="D23" i="13"/>
  <c r="D21" i="13"/>
  <c r="D20" i="13"/>
  <c r="D19" i="13"/>
  <c r="D18" i="13"/>
  <c r="D17" i="13"/>
  <c r="G10" i="13"/>
  <c r="G11" i="13"/>
  <c r="C10" i="13"/>
  <c r="C11" i="13"/>
  <c r="C7" i="13"/>
  <c r="C8" i="13"/>
  <c r="B8" i="13"/>
  <c r="F7" i="13"/>
  <c r="F8" i="13"/>
  <c r="G7" i="13"/>
  <c r="G8" i="13"/>
  <c r="F10" i="13"/>
  <c r="F11" i="13"/>
  <c r="B18" i="14"/>
  <c r="D70" i="13"/>
  <c r="D27" i="13"/>
  <c r="D51" i="13"/>
  <c r="B10" i="13"/>
  <c r="D7" i="13"/>
  <c r="C72" i="13"/>
  <c r="B71" i="13"/>
  <c r="D71" i="13"/>
  <c r="D10" i="13"/>
  <c r="D52" i="13"/>
  <c r="D8" i="13"/>
  <c r="B11" i="13"/>
  <c r="D11" i="13"/>
  <c r="B72" i="13"/>
  <c r="D72" i="13"/>
</calcChain>
</file>

<file path=xl/sharedStrings.xml><?xml version="1.0" encoding="utf-8"?>
<sst xmlns="http://schemas.openxmlformats.org/spreadsheetml/2006/main" count="201" uniqueCount="167">
  <si>
    <t>CHURCH</t>
  </si>
  <si>
    <t xml:space="preserve"> </t>
  </si>
  <si>
    <t>ASSUMPTIONS</t>
  </si>
  <si>
    <t>NOTES</t>
  </si>
  <si>
    <t>INCOME STATEMENT</t>
  </si>
  <si>
    <t>ITEM</t>
  </si>
  <si>
    <t>PRIORITY</t>
  </si>
  <si>
    <t>CHURCH SUBTOTAL</t>
  </si>
  <si>
    <t>RECTORY</t>
  </si>
  <si>
    <t>RECTORY SUBTOTAL</t>
  </si>
  <si>
    <t>PARISH CENTER</t>
  </si>
  <si>
    <t>STATUS</t>
  </si>
  <si>
    <t>Complete</t>
  </si>
  <si>
    <t>PARISH</t>
  </si>
  <si>
    <t>Develop Master Plan</t>
  </si>
  <si>
    <t>PARISH SUBTOTAL</t>
  </si>
  <si>
    <t>REC</t>
  </si>
  <si>
    <t>Install roof top units to air condition REC</t>
  </si>
  <si>
    <t>REC SUBTOTAL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</si>
  <si>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</si>
  <si>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</si>
  <si>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</si>
  <si>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</si>
  <si>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</si>
  <si>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</si>
  <si>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</si>
  <si>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</si>
  <si>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</si>
  <si>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</si>
  <si>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</si>
  <si>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</si>
  <si>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</si>
  <si>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3350 · LEASE AND/OR RENTAL INCOME</t>
  </si>
  <si>
    <t>3450 · FUND RAISING NET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</si>
  <si>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</si>
  <si>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</si>
  <si>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</si>
  <si>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</si>
  <si>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</si>
  <si>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</si>
  <si>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</si>
  <si>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</si>
  <si>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</si>
  <si>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</si>
  <si>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</si>
  <si>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</si>
  <si>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</si>
  <si>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</si>
  <si>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</si>
  <si>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</si>
  <si>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</si>
  <si>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</si>
  <si>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</si>
  <si>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</si>
  <si>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</si>
  <si>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</si>
  <si>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</si>
  <si>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</si>
  <si>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</si>
  <si>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</si>
  <si>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</si>
  <si>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Net Ordinary Income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</si>
  <si>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</si>
  <si>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</si>
  <si>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</si>
  <si>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</si>
  <si>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</si>
  <si>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</si>
  <si>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5100 · SALE OF PROPERTY</t>
  </si>
  <si>
    <t>5120 · CAPITAL COLLECTIONS</t>
  </si>
  <si>
    <t>Total Other Income</t>
  </si>
  <si>
    <t>Other Expense</t>
  </si>
  <si>
    <t>6010 · SHARE COLLECT PAY TO OTH PARISH</t>
  </si>
  <si>
    <t>6030 · PYMT ARCH REQUIRED COLLECTIONS</t>
  </si>
  <si>
    <t>6100 · CAPITAL PURCHASE OR CONSTRUCT</t>
  </si>
  <si>
    <t>6110 · CAPITAL IMPROVEMENTS</t>
  </si>
  <si>
    <t>Total Other Expense</t>
  </si>
  <si>
    <t>Net Other Income</t>
  </si>
  <si>
    <t>Net Income</t>
  </si>
  <si>
    <t>ASSETS</t>
  </si>
  <si>
    <t>Current Assets</t>
  </si>
  <si>
    <t>Checking/Savings</t>
  </si>
  <si>
    <t>1100 · CASH</t>
  </si>
  <si>
    <t>1200 · OPER. SAVINGS AT THE ARCH BANK</t>
  </si>
  <si>
    <t>1300 · LONG-TERM/RESTRICTED SAVINGS</t>
  </si>
  <si>
    <t>Total Checking/Savings</t>
  </si>
  <si>
    <t>Accounts Receivable</t>
  </si>
  <si>
    <t>1500 · RECEIVABLES</t>
  </si>
  <si>
    <t>Total Accounts Receivable</t>
  </si>
  <si>
    <t>Other Current Assets</t>
  </si>
  <si>
    <t>1499 · Undeposited Funds</t>
  </si>
  <si>
    <t>1600 · 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</si>
  <si>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</si>
  <si>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</si>
  <si>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</si>
  <si>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</si>
  <si>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</si>
  <si>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</si>
  <si>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</si>
  <si>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</si>
  <si>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</si>
  <si>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</si>
  <si>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OTHER PAYROLL WITHHOLDINGS</t>
  </si>
  <si>
    <t>2500 · OTHER CURRENT LIABILITIES</t>
  </si>
  <si>
    <t>Total Other Current Liabilities</t>
  </si>
  <si>
    <t>Total Current Liabilities</t>
  </si>
  <si>
    <t>Total Liabilities</t>
  </si>
  <si>
    <t>Equity</t>
  </si>
  <si>
    <t>2700 · EQUITY</t>
  </si>
  <si>
    <t>3900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</si>
  <si>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</si>
  <si>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</si>
  <si>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</si>
  <si>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</si>
  <si>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</si>
  <si>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Net cash provided by Operating Activities</t>
  </si>
  <si>
    <t>FINANCING ACTIVITIES</t>
  </si>
  <si>
    <t>Net cash increase for period</t>
  </si>
  <si>
    <t>Cash at beginning of period</t>
  </si>
  <si>
    <t>Cash at end of period</t>
  </si>
  <si>
    <t>DATE OF REPORT</t>
  </si>
  <si>
    <t>% Δ</t>
  </si>
  <si>
    <t>BALANCE SHEET</t>
  </si>
  <si>
    <t>Replace Rectory Carpeting (hallways and stairs)</t>
  </si>
  <si>
    <t>Repair Rectory Tuckpointing</t>
  </si>
  <si>
    <t>Install A/V System in Parish Center</t>
  </si>
  <si>
    <t xml:space="preserve">Replace carpeting w/ tiling </t>
  </si>
  <si>
    <t>2010-2011</t>
  </si>
  <si>
    <t>COMPLETED PROJECTS</t>
  </si>
  <si>
    <t>COST</t>
  </si>
  <si>
    <t>1501 · Parish Receivables</t>
  </si>
  <si>
    <t>2400 · PREPAID TUITION &amp; FEES</t>
  </si>
  <si>
    <t>6020 · SHARING FROM GNRL PARISH FUNDS</t>
  </si>
  <si>
    <t>3110 · FEES</t>
  </si>
  <si>
    <t>2400  PREPAID TUITION AND FEES</t>
  </si>
  <si>
    <t>STATEMENT OF CASH FLOWS</t>
  </si>
  <si>
    <t>First Floor Kitchen</t>
  </si>
  <si>
    <t>West Wall Mural</t>
  </si>
  <si>
    <t>Rectory A/C</t>
  </si>
  <si>
    <t>Gutter and Facia work</t>
  </si>
  <si>
    <t>Repair Rectory Plumbing Infrastructure and bathrooms</t>
  </si>
  <si>
    <t>Asbestos Removed from Basement</t>
  </si>
  <si>
    <t>Parish Computer System Upgrade</t>
  </si>
  <si>
    <t>Parish Sound System</t>
  </si>
  <si>
    <t>6060 · OTHER EXTRAORDINARY EXPENSES</t>
  </si>
  <si>
    <t>FY 2013 YTD</t>
  </si>
  <si>
    <t>2000  Accounts Payable</t>
  </si>
  <si>
    <t>Windows</t>
  </si>
  <si>
    <t>Oil Tank</t>
  </si>
  <si>
    <t>Boiler</t>
  </si>
  <si>
    <t>2510-03 SPRED</t>
  </si>
  <si>
    <t>5020   SHARING MONEY REC'D OTH PARISH</t>
  </si>
  <si>
    <t>Rectory Hardwood Flooring</t>
  </si>
  <si>
    <t>Tile Repair to Roof</t>
  </si>
  <si>
    <t>BUILDING FAITH TOGETHER RENOVATION AND DEMOLITION</t>
  </si>
  <si>
    <t>Renovation of the Church Interior and North Wall</t>
  </si>
  <si>
    <t>Demolition of OSB and Avila Place</t>
  </si>
  <si>
    <t>2016+</t>
  </si>
  <si>
    <t>Jul 1, '13 - June 30, 14</t>
  </si>
  <si>
    <t>Jul 1, '12- June 30, 13</t>
  </si>
  <si>
    <t>FY 2014 YTD</t>
  </si>
  <si>
    <t>FY 2014 BUDGET</t>
  </si>
  <si>
    <t>FY 2013 ACTUALS</t>
  </si>
  <si>
    <t>2204 Employ Fam Health Ins. Withheld</t>
  </si>
  <si>
    <t>Jul 1, '13 - Jan 31, '14</t>
  </si>
  <si>
    <t>Jul 1, '12 - Jan 31, '13</t>
  </si>
  <si>
    <t>Jan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</si>
</sst>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_);_(* \(#,##0\);_(* \-_);_(@_)"/>
  </numFmts>
  <fonts count="21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87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0" fontId="2" fillId="0" borderId="0"/>
    <xf numFmtId="1" fontId="5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/>
    <xf numFmtId="49" fontId="7" fillId="0" borderId="0" xfId="6" applyNumberFormat="1" applyFont="1" applyAlignment="1">
      <alignment horizontal="center"/>
    </xf>
    <xf numFmtId="49" fontId="7" fillId="0" borderId="1" xfId="6" applyNumberFormat="1" applyFont="1" applyBorder="1" applyAlignment="1">
      <alignment horizontal="center"/>
    </xf>
    <xf numFmtId="49" fontId="7" fillId="0" borderId="0" xfId="6" applyNumberFormat="1" applyFont="1"/>
    <xf numFmtId="39" fontId="8" fillId="0" borderId="0" xfId="6" applyNumberFormat="1" applyFont="1"/>
    <xf numFmtId="0" fontId="2" fillId="0" borderId="0" xfId="6"/>
    <xf numFmtId="0" fontId="7" fillId="0" borderId="0" xfId="6" applyFont="1"/>
    <xf numFmtId="0" fontId="7" fillId="0" borderId="0" xfId="6" applyNumberFormat="1" applyFont="1"/>
    <xf numFmtId="49" fontId="8" fillId="0" borderId="0" xfId="6" applyNumberFormat="1" applyFont="1"/>
    <xf numFmtId="0" fontId="9" fillId="3" borderId="0" xfId="6" applyFont="1" applyFill="1"/>
    <xf numFmtId="0" fontId="10" fillId="3" borderId="0" xfId="6" applyNumberFormat="1" applyFont="1" applyFill="1"/>
    <xf numFmtId="0" fontId="4" fillId="3" borderId="0" xfId="6" applyNumberFormat="1" applyFont="1" applyFill="1"/>
    <xf numFmtId="0" fontId="4" fillId="3" borderId="0" xfId="0" applyFont="1" applyFill="1"/>
    <xf numFmtId="0" fontId="4" fillId="3" borderId="0" xfId="6" applyFont="1" applyFill="1"/>
    <xf numFmtId="0" fontId="4" fillId="0" borderId="0" xfId="6" applyFont="1"/>
    <xf numFmtId="0" fontId="11" fillId="0" borderId="0" xfId="6" applyFont="1" applyFill="1" applyBorder="1"/>
    <xf numFmtId="14" fontId="4" fillId="0" borderId="0" xfId="1" applyNumberFormat="1" applyFont="1" applyFill="1" applyBorder="1"/>
    <xf numFmtId="0" fontId="4" fillId="0" borderId="0" xfId="6" applyNumberFormat="1" applyFont="1"/>
    <xf numFmtId="0" fontId="4" fillId="0" borderId="0" xfId="0" applyFont="1"/>
    <xf numFmtId="164" fontId="4" fillId="0" borderId="0" xfId="1" applyNumberFormat="1" applyFont="1" applyFill="1" applyBorder="1"/>
    <xf numFmtId="0" fontId="9" fillId="3" borderId="0" xfId="6" applyFont="1" applyFill="1" applyBorder="1"/>
    <xf numFmtId="0" fontId="9" fillId="3" borderId="0" xfId="6" applyNumberFormat="1" applyFont="1" applyFill="1" applyAlignment="1">
      <alignment horizontal="center"/>
    </xf>
    <xf numFmtId="165" fontId="11" fillId="0" borderId="0" xfId="3" applyNumberFormat="1" applyFont="1" applyFill="1" applyBorder="1"/>
    <xf numFmtId="9" fontId="11" fillId="0" borderId="0" xfId="9" applyFont="1" applyFill="1" applyBorder="1"/>
    <xf numFmtId="0" fontId="11" fillId="0" borderId="0" xfId="6" applyFont="1" applyAlignment="1" applyProtection="1">
      <alignment horizontal="center"/>
    </xf>
    <xf numFmtId="0" fontId="4" fillId="0" borderId="0" xfId="6" applyFont="1" applyFill="1" applyBorder="1"/>
    <xf numFmtId="0" fontId="4" fillId="0" borderId="0" xfId="6" applyFont="1" applyAlignment="1">
      <alignment horizontal="center"/>
    </xf>
    <xf numFmtId="165" fontId="4" fillId="0" borderId="0" xfId="3" applyNumberFormat="1" applyFont="1" applyFill="1" applyBorder="1"/>
    <xf numFmtId="9" fontId="4" fillId="0" borderId="0" xfId="9" applyFont="1" applyFill="1" applyBorder="1"/>
    <xf numFmtId="0" fontId="4" fillId="0" borderId="0" xfId="6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165" fontId="4" fillId="0" borderId="0" xfId="2" applyNumberFormat="1" applyFont="1" applyFill="1" applyBorder="1"/>
    <xf numFmtId="0" fontId="4" fillId="0" borderId="0" xfId="6" applyFont="1" applyAlignment="1" applyProtection="1">
      <alignment horizontal="center"/>
    </xf>
    <xf numFmtId="49" fontId="7" fillId="0" borderId="1" xfId="0" applyNumberFormat="1" applyFont="1" applyBorder="1" applyAlignment="1">
      <alignment horizontal="center"/>
    </xf>
    <xf numFmtId="39" fontId="8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39" fontId="8" fillId="0" borderId="2" xfId="0" applyNumberFormat="1" applyFont="1" applyBorder="1"/>
    <xf numFmtId="39" fontId="8" fillId="0" borderId="0" xfId="0" applyNumberFormat="1" applyFont="1" applyBorder="1"/>
    <xf numFmtId="39" fontId="8" fillId="0" borderId="3" xfId="0" applyNumberFormat="1" applyFont="1" applyBorder="1"/>
    <xf numFmtId="39" fontId="8" fillId="0" borderId="4" xfId="0" applyNumberFormat="1" applyFont="1" applyBorder="1"/>
    <xf numFmtId="39" fontId="7" fillId="0" borderId="5" xfId="0" applyNumberFormat="1" applyFont="1" applyBorder="1"/>
    <xf numFmtId="9" fontId="4" fillId="3" borderId="0" xfId="8" applyFont="1" applyFill="1"/>
    <xf numFmtId="9" fontId="4" fillId="0" borderId="0" xfId="8" applyFont="1"/>
    <xf numFmtId="9" fontId="9" fillId="3" borderId="0" xfId="8" applyFont="1" applyFill="1" applyAlignment="1">
      <alignment horizontal="center"/>
    </xf>
    <xf numFmtId="9" fontId="7" fillId="0" borderId="1" xfId="8" applyFont="1" applyBorder="1" applyAlignment="1">
      <alignment horizontal="center"/>
    </xf>
    <xf numFmtId="9" fontId="4" fillId="0" borderId="0" xfId="8" applyFont="1" applyFill="1" applyBorder="1"/>
    <xf numFmtId="9" fontId="8" fillId="0" borderId="0" xfId="8" applyFont="1"/>
    <xf numFmtId="9" fontId="8" fillId="0" borderId="2" xfId="8" applyFont="1" applyBorder="1"/>
    <xf numFmtId="9" fontId="8" fillId="0" borderId="0" xfId="8" applyFont="1" applyBorder="1"/>
    <xf numFmtId="9" fontId="8" fillId="0" borderId="3" xfId="8" applyFont="1" applyBorder="1"/>
    <xf numFmtId="9" fontId="8" fillId="0" borderId="4" xfId="8" applyFont="1" applyBorder="1"/>
    <xf numFmtId="9" fontId="7" fillId="0" borderId="5" xfId="8" applyFont="1" applyBorder="1"/>
    <xf numFmtId="0" fontId="14" fillId="2" borderId="0" xfId="6" applyFont="1" applyFill="1" applyBorder="1" applyAlignment="1">
      <alignment horizontal="center" wrapText="1"/>
    </xf>
    <xf numFmtId="165" fontId="14" fillId="2" borderId="0" xfId="3" applyNumberFormat="1" applyFont="1" applyFill="1" applyBorder="1" applyAlignment="1">
      <alignment horizontal="center" wrapText="1"/>
    </xf>
    <xf numFmtId="0" fontId="14" fillId="2" borderId="0" xfId="6" applyFont="1" applyFill="1" applyBorder="1" applyAlignment="1">
      <alignment horizontal="center"/>
    </xf>
    <xf numFmtId="0" fontId="2" fillId="0" borderId="0" xfId="6" applyFont="1" applyBorder="1"/>
    <xf numFmtId="0" fontId="14" fillId="0" borderId="0" xfId="6" applyFont="1" applyFill="1" applyBorder="1" applyAlignment="1">
      <alignment horizontal="center" wrapText="1"/>
    </xf>
    <xf numFmtId="165" fontId="14" fillId="0" borderId="0" xfId="3" applyNumberFormat="1" applyFont="1" applyFill="1" applyBorder="1" applyAlignment="1">
      <alignment horizontal="center"/>
    </xf>
    <xf numFmtId="0" fontId="14" fillId="0" borderId="2" xfId="6" applyFont="1" applyBorder="1" applyAlignment="1">
      <alignment wrapText="1"/>
    </xf>
    <xf numFmtId="0" fontId="2" fillId="0" borderId="0" xfId="6" applyFont="1" applyBorder="1" applyAlignment="1">
      <alignment wrapText="1"/>
    </xf>
    <xf numFmtId="165" fontId="2" fillId="0" borderId="0" xfId="3" applyNumberFormat="1" applyFont="1" applyBorder="1"/>
    <xf numFmtId="0" fontId="2" fillId="0" borderId="0" xfId="6" applyFont="1" applyBorder="1" applyAlignment="1">
      <alignment horizontal="center"/>
    </xf>
    <xf numFmtId="0" fontId="14" fillId="0" borderId="0" xfId="6" applyFont="1" applyBorder="1" applyAlignment="1">
      <alignment wrapText="1"/>
    </xf>
    <xf numFmtId="165" fontId="14" fillId="0" borderId="0" xfId="3" applyNumberFormat="1" applyFont="1" applyBorder="1"/>
    <xf numFmtId="0" fontId="14" fillId="0" borderId="0" xfId="6" applyFont="1" applyBorder="1"/>
    <xf numFmtId="0" fontId="14" fillId="0" borderId="0" xfId="6" applyFont="1" applyBorder="1" applyAlignment="1">
      <alignment horizontal="center"/>
    </xf>
    <xf numFmtId="165" fontId="14" fillId="0" borderId="2" xfId="3" applyNumberFormat="1" applyFont="1" applyBorder="1"/>
    <xf numFmtId="0" fontId="14" fillId="0" borderId="2" xfId="6" applyFont="1" applyBorder="1"/>
    <xf numFmtId="0" fontId="15" fillId="3" borderId="0" xfId="6" applyFont="1" applyFill="1" applyBorder="1" applyAlignment="1">
      <alignment wrapText="1"/>
    </xf>
    <xf numFmtId="165" fontId="15" fillId="3" borderId="0" xfId="3" applyNumberFormat="1" applyFont="1" applyFill="1" applyBorder="1"/>
    <xf numFmtId="0" fontId="15" fillId="3" borderId="0" xfId="6" applyFont="1" applyFill="1" applyBorder="1" applyAlignment="1">
      <alignment horizontal="center"/>
    </xf>
    <xf numFmtId="0" fontId="15" fillId="3" borderId="0" xfId="6" applyFont="1" applyFill="1" applyBorder="1"/>
    <xf numFmtId="39" fontId="16" fillId="0" borderId="0" xfId="0" applyNumberFormat="1" applyFont="1"/>
    <xf numFmtId="39" fontId="16" fillId="0" borderId="4" xfId="0" applyNumberFormat="1" applyFont="1" applyBorder="1"/>
    <xf numFmtId="39" fontId="16" fillId="0" borderId="3" xfId="0" applyNumberFormat="1" applyFont="1" applyBorder="1"/>
    <xf numFmtId="39" fontId="8" fillId="0" borderId="0" xfId="0" applyNumberFormat="1" applyFont="1"/>
    <xf numFmtId="39" fontId="17" fillId="0" borderId="0" xfId="0" applyNumberFormat="1" applyFont="1"/>
    <xf numFmtId="39" fontId="17" fillId="0" borderId="2" xfId="0" applyNumberFormat="1" applyFont="1" applyBorder="1"/>
    <xf numFmtId="39" fontId="17" fillId="0" borderId="0" xfId="0" applyNumberFormat="1" applyFont="1" applyBorder="1"/>
    <xf numFmtId="0" fontId="1" fillId="0" borderId="0" xfId="6" applyFont="1" applyFill="1" applyBorder="1" applyAlignment="1">
      <alignment horizontal="center"/>
    </xf>
    <xf numFmtId="0" fontId="1" fillId="0" borderId="0" xfId="6" applyFont="1" applyBorder="1"/>
    <xf numFmtId="165" fontId="1" fillId="0" borderId="2" xfId="3" applyNumberFormat="1" applyFont="1" applyBorder="1"/>
    <xf numFmtId="0" fontId="1" fillId="0" borderId="2" xfId="6" applyFont="1" applyBorder="1" applyAlignment="1">
      <alignment horizontal="center"/>
    </xf>
    <xf numFmtId="0" fontId="1" fillId="0" borderId="2" xfId="6" applyFont="1" applyBorder="1"/>
    <xf numFmtId="0" fontId="1" fillId="0" borderId="6" xfId="6" applyFont="1" applyBorder="1"/>
    <xf numFmtId="0" fontId="1" fillId="0" borderId="6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1" fillId="0" borderId="0" xfId="6" applyFont="1" applyBorder="1" applyAlignment="1">
      <alignment wrapText="1"/>
    </xf>
    <xf numFmtId="165" fontId="1" fillId="0" borderId="0" xfId="3" applyNumberFormat="1" applyFont="1" applyBorder="1"/>
    <xf numFmtId="0" fontId="1" fillId="0" borderId="6" xfId="6" applyFont="1" applyBorder="1" applyAlignment="1">
      <alignment wrapText="1"/>
    </xf>
    <xf numFmtId="0" fontId="0" fillId="0" borderId="0" xfId="6" applyFont="1" applyBorder="1"/>
    <xf numFmtId="0" fontId="0" fillId="0" borderId="0" xfId="6" applyFont="1" applyBorder="1" applyAlignment="1">
      <alignment wrapText="1"/>
    </xf>
    <xf numFmtId="0" fontId="1" fillId="0" borderId="7" xfId="6" applyFont="1" applyBorder="1" applyAlignment="1">
      <alignment wrapText="1"/>
    </xf>
    <xf numFmtId="165" fontId="1" fillId="0" borderId="7" xfId="3" applyNumberFormat="1" applyFont="1" applyBorder="1"/>
    <xf numFmtId="0" fontId="1" fillId="0" borderId="7" xfId="6" applyFont="1" applyBorder="1" applyAlignment="1">
      <alignment horizontal="center"/>
    </xf>
    <xf numFmtId="0" fontId="1" fillId="0" borderId="7" xfId="6" applyFont="1" applyBorder="1"/>
    <xf numFmtId="0" fontId="0" fillId="0" borderId="6" xfId="6" applyFont="1" applyBorder="1"/>
    <xf numFmtId="3" fontId="1" fillId="0" borderId="6" xfId="6" applyNumberFormat="1" applyFont="1" applyBorder="1"/>
    <xf numFmtId="0" fontId="0" fillId="0" borderId="0" xfId="6" applyFont="1" applyBorder="1" applyAlignment="1">
      <alignment horizontal="center"/>
    </xf>
    <xf numFmtId="39" fontId="18" fillId="0" borderId="5" xfId="0" applyNumberFormat="1" applyFont="1" applyBorder="1"/>
    <xf numFmtId="49" fontId="17" fillId="0" borderId="0" xfId="0" applyNumberFormat="1" applyFont="1"/>
    <xf numFmtId="166" fontId="4" fillId="0" borderId="0" xfId="0" applyNumberFormat="1" applyFont="1" applyFill="1" applyBorder="1" applyProtection="1">
      <protection locked="0"/>
    </xf>
    <xf numFmtId="39" fontId="17" fillId="0" borderId="3" xfId="0" applyNumberFormat="1" applyFont="1" applyBorder="1"/>
    <xf numFmtId="0" fontId="0" fillId="0" borderId="6" xfId="6" applyFont="1" applyBorder="1" applyAlignment="1">
      <alignment horizontal="center"/>
    </xf>
    <xf numFmtId="39" fontId="17" fillId="0" borderId="4" xfId="0" applyNumberFormat="1" applyFont="1" applyBorder="1"/>
  </cellXfs>
  <cellStyles count="87">
    <cellStyle name="Comma 2" xfId="1"/>
    <cellStyle name="Currency" xfId="2" builtinId="4"/>
    <cellStyle name="Currency 2" xfId="3"/>
    <cellStyle name="Currency 3" xfId="4"/>
    <cellStyle name="DATE" xfId="5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  <cellStyle name="Normal 2" xfId="6"/>
    <cellStyle name="Normal 3" xfId="7"/>
    <cellStyle name="Percent" xfId="8" builtinId="5"/>
    <cellStyle name="Percent 2" xfId="9"/>
    <cellStyle name="Percent 3" xfId="10"/>
  </cellStyles>
  <dxfs count="6"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L73"/>
  <sheetViews>
    <sheetView workbookViewId="0">
      <selection activeCell="C14" sqref="C14"/>
    </sheetView>
  </sheetViews>
  <sheetFormatPr baseColWidth="10" defaultColWidth="8.83203125" defaultRowHeight="10" x14ac:dyDescent="0"/>
  <cols>
    <col min="1" max="1" width="41.83203125" style="7" bestFit="1" customWidth="1"/>
    <col min="2" max="3" width="17.1640625" style="17" bestFit="1" customWidth="1"/>
    <col min="4" max="4" width="6.1640625" style="43" bestFit="1" customWidth="1"/>
    <col min="5" max="5" width="2.5" style="18" customWidth="1"/>
    <col min="6" max="6" width="17.1640625" style="17" bestFit="1" customWidth="1"/>
    <col min="7" max="7" width="17.5" style="14" bestFit="1" customWidth="1"/>
    <col min="8" max="16384" width="8.83203125" style="14"/>
  </cols>
  <sheetData>
    <row r="1" spans="1:12">
      <c r="A1" s="9" t="s">
        <v>2</v>
      </c>
      <c r="B1" s="10"/>
      <c r="C1" s="11"/>
      <c r="D1" s="42"/>
      <c r="E1" s="12"/>
      <c r="F1" s="11"/>
      <c r="G1" s="13"/>
    </row>
    <row r="2" spans="1:12">
      <c r="A2" s="15" t="s">
        <v>120</v>
      </c>
      <c r="B2" s="16">
        <v>41670</v>
      </c>
    </row>
    <row r="3" spans="1:12" ht="13.5" customHeight="1">
      <c r="A3" s="15" t="s">
        <v>19</v>
      </c>
      <c r="B3" s="19">
        <v>500</v>
      </c>
    </row>
    <row r="5" spans="1:12" s="15" customFormat="1">
      <c r="A5" s="20" t="s">
        <v>23</v>
      </c>
      <c r="B5" s="21" t="s">
        <v>160</v>
      </c>
      <c r="C5" s="21" t="s">
        <v>145</v>
      </c>
      <c r="D5" s="44" t="s">
        <v>121</v>
      </c>
      <c r="E5" s="13"/>
      <c r="F5" s="21" t="s">
        <v>161</v>
      </c>
      <c r="G5" s="21" t="s">
        <v>162</v>
      </c>
      <c r="H5" s="22"/>
      <c r="I5" s="22"/>
      <c r="J5" s="23"/>
      <c r="L5" s="24"/>
    </row>
    <row r="6" spans="1:12" s="25" customFormat="1" ht="11" thickBot="1">
      <c r="B6" s="2" t="s">
        <v>164</v>
      </c>
      <c r="C6" s="2" t="s">
        <v>165</v>
      </c>
      <c r="D6" s="45"/>
      <c r="E6" s="26"/>
      <c r="F6" s="2" t="s">
        <v>158</v>
      </c>
      <c r="G6" s="2" t="s">
        <v>159</v>
      </c>
      <c r="H6" s="27"/>
      <c r="I6" s="27"/>
      <c r="J6" s="28"/>
      <c r="L6" s="29"/>
    </row>
    <row r="7" spans="1:12" s="25" customFormat="1" ht="11" thickTop="1">
      <c r="A7" s="30" t="s">
        <v>22</v>
      </c>
      <c r="B7" s="31">
        <f>B17/(($B$2-DATE(2010,7,1))/7)</f>
        <v>1384.9146793893131</v>
      </c>
      <c r="C7" s="31">
        <f>C17/(($B$2-DATE(2010,7,1))/7)</f>
        <v>1337.2382671755724</v>
      </c>
      <c r="D7" s="46">
        <f>(B7-C7)/C7</f>
        <v>3.5652892520373063E-2</v>
      </c>
      <c r="E7" s="31"/>
      <c r="F7" s="31">
        <f>F17/52</f>
        <v>8690.5769230769238</v>
      </c>
      <c r="G7" s="31">
        <f>G17/52</f>
        <v>8159.8259615384613</v>
      </c>
      <c r="H7" s="27"/>
      <c r="I7" s="27"/>
      <c r="J7" s="28"/>
      <c r="L7" s="29"/>
    </row>
    <row r="8" spans="1:12" s="25" customFormat="1">
      <c r="A8" s="30" t="s">
        <v>20</v>
      </c>
      <c r="B8" s="31">
        <f>B7/$B$3</f>
        <v>2.769829358778626</v>
      </c>
      <c r="C8" s="31">
        <f>C7/$B$3</f>
        <v>2.674476534351145</v>
      </c>
      <c r="D8" s="46">
        <f>(B8-C8)/C8</f>
        <v>3.5652892520373007E-2</v>
      </c>
      <c r="E8" s="31"/>
      <c r="F8" s="31">
        <f>F7/$B$3</f>
        <v>17.381153846153847</v>
      </c>
      <c r="G8" s="31">
        <f>G7/$B$3</f>
        <v>16.319651923076922</v>
      </c>
      <c r="H8" s="27"/>
      <c r="I8" s="27"/>
      <c r="J8" s="14"/>
      <c r="L8" s="29"/>
    </row>
    <row r="9" spans="1:12" s="25" customFormat="1">
      <c r="A9" s="30"/>
      <c r="B9" s="31"/>
      <c r="C9" s="31"/>
      <c r="D9" s="46"/>
      <c r="E9" s="31"/>
      <c r="F9" s="31"/>
      <c r="G9" s="31"/>
      <c r="H9" s="27"/>
      <c r="I9" s="27"/>
      <c r="J9" s="28"/>
      <c r="L9" s="32"/>
    </row>
    <row r="10" spans="1:12" s="25" customFormat="1">
      <c r="A10" s="15" t="s">
        <v>24</v>
      </c>
      <c r="B10" s="31">
        <f>B51/(($B$2-DATE(2010,7,1))/7)</f>
        <v>2692.8812977099237</v>
      </c>
      <c r="C10" s="31">
        <f>C51/(($B$2-DATE(2010,7,1))/7)</f>
        <v>2690.1427480916032</v>
      </c>
      <c r="D10" s="46">
        <f>(B10-C10)/C10</f>
        <v>1.0179941641622226E-3</v>
      </c>
      <c r="E10" s="31"/>
      <c r="F10" s="31">
        <f>F51/52</f>
        <v>15193.557692307691</v>
      </c>
      <c r="G10" s="31">
        <f>G51/52</f>
        <v>16108.9025</v>
      </c>
      <c r="H10" s="27"/>
      <c r="I10" s="27"/>
      <c r="J10" s="28"/>
      <c r="L10" s="32"/>
    </row>
    <row r="11" spans="1:12" s="25" customFormat="1">
      <c r="A11" s="15" t="s">
        <v>21</v>
      </c>
      <c r="B11" s="31">
        <f>B10/$B$3</f>
        <v>5.3857625954198474</v>
      </c>
      <c r="C11" s="31">
        <f>C10/$B$3</f>
        <v>5.3802854961832063</v>
      </c>
      <c r="D11" s="46">
        <f>(B11-C11)/C11</f>
        <v>1.0179941641622094E-3</v>
      </c>
      <c r="E11" s="31"/>
      <c r="F11" s="31">
        <f>F10/$B$3</f>
        <v>30.387115384615385</v>
      </c>
      <c r="G11" s="31">
        <f>G10/$B$3</f>
        <v>32.217804999999998</v>
      </c>
      <c r="H11" s="27"/>
      <c r="I11" s="27"/>
      <c r="J11" s="28"/>
      <c r="L11" s="32"/>
    </row>
    <row r="13" spans="1:12">
      <c r="A13" s="9" t="s">
        <v>4</v>
      </c>
      <c r="B13" s="21" t="s">
        <v>160</v>
      </c>
      <c r="C13" s="21" t="s">
        <v>145</v>
      </c>
      <c r="D13" s="44"/>
      <c r="E13" s="13"/>
      <c r="F13" s="21" t="s">
        <v>161</v>
      </c>
      <c r="G13" s="21" t="s">
        <v>162</v>
      </c>
    </row>
    <row r="14" spans="1:12" s="26" customFormat="1" ht="11" thickBot="1">
      <c r="A14" s="1"/>
      <c r="B14" s="2" t="s">
        <v>164</v>
      </c>
      <c r="C14" s="2" t="s">
        <v>165</v>
      </c>
      <c r="D14" s="45"/>
      <c r="F14" s="2" t="s">
        <v>158</v>
      </c>
      <c r="G14" s="2" t="s">
        <v>159</v>
      </c>
    </row>
    <row r="15" spans="1:12" ht="11" thickTop="1">
      <c r="A15" s="3" t="s">
        <v>25</v>
      </c>
      <c r="B15" s="4"/>
      <c r="C15" s="4"/>
      <c r="D15" s="47"/>
      <c r="E15" s="14"/>
      <c r="F15" s="4"/>
    </row>
    <row r="16" spans="1:12">
      <c r="A16" s="3" t="s">
        <v>26</v>
      </c>
      <c r="B16" s="4"/>
      <c r="C16" s="4"/>
      <c r="D16" s="47"/>
      <c r="E16" s="14"/>
      <c r="F16" s="4"/>
      <c r="G16" s="4"/>
    </row>
    <row r="17" spans="1:7">
      <c r="A17" s="8" t="s">
        <v>27</v>
      </c>
      <c r="B17" s="77">
        <v>259176.89</v>
      </c>
      <c r="C17" s="77">
        <v>250254.59</v>
      </c>
      <c r="D17" s="47">
        <f t="shared" ref="D17:D52" si="0">(B17-C17)/C17</f>
        <v>3.5652892520373021E-2</v>
      </c>
      <c r="E17" s="14"/>
      <c r="F17" s="102">
        <v>451910</v>
      </c>
      <c r="G17" s="77">
        <v>424310.95</v>
      </c>
    </row>
    <row r="18" spans="1:7">
      <c r="A18" s="8" t="s">
        <v>28</v>
      </c>
      <c r="B18" s="77">
        <v>30775.51</v>
      </c>
      <c r="C18" s="77">
        <v>55275.4</v>
      </c>
      <c r="D18" s="47">
        <f t="shared" si="0"/>
        <v>-0.44323315615988312</v>
      </c>
      <c r="E18" s="14"/>
      <c r="F18" s="102">
        <v>35948</v>
      </c>
      <c r="G18" s="77">
        <v>55525.4</v>
      </c>
    </row>
    <row r="19" spans="1:7">
      <c r="A19" s="8" t="s">
        <v>29</v>
      </c>
      <c r="B19" s="77">
        <v>0</v>
      </c>
      <c r="C19" s="77">
        <v>0</v>
      </c>
      <c r="D19" s="47" t="e">
        <f t="shared" si="0"/>
        <v>#DIV/0!</v>
      </c>
      <c r="E19" s="14"/>
      <c r="F19" s="102">
        <v>25000</v>
      </c>
      <c r="G19" s="77">
        <v>15348.35</v>
      </c>
    </row>
    <row r="20" spans="1:7">
      <c r="A20" s="8" t="s">
        <v>30</v>
      </c>
      <c r="B20" s="77">
        <v>936</v>
      </c>
      <c r="C20" s="77">
        <v>1019</v>
      </c>
      <c r="D20" s="47">
        <f t="shared" si="0"/>
        <v>-8.1452404317958776E-2</v>
      </c>
      <c r="E20" s="14"/>
      <c r="F20" s="102">
        <v>1534</v>
      </c>
      <c r="G20" s="77">
        <v>1678</v>
      </c>
    </row>
    <row r="21" spans="1:7">
      <c r="A21" s="8" t="s">
        <v>31</v>
      </c>
      <c r="B21" s="77">
        <v>19143.48</v>
      </c>
      <c r="C21" s="77">
        <v>14485.19</v>
      </c>
      <c r="D21" s="47">
        <f t="shared" si="0"/>
        <v>0.32158984452395856</v>
      </c>
      <c r="E21" s="14"/>
      <c r="F21" s="34">
        <v>17500</v>
      </c>
      <c r="G21" s="77">
        <v>14561.19</v>
      </c>
    </row>
    <row r="22" spans="1:7">
      <c r="A22" s="8" t="s">
        <v>133</v>
      </c>
      <c r="B22" s="77">
        <v>964.97</v>
      </c>
      <c r="C22" s="77">
        <v>2224.09</v>
      </c>
      <c r="D22" s="47">
        <f>(B22-C22)/C22</f>
        <v>-0.56612816927372545</v>
      </c>
      <c r="E22" s="14"/>
      <c r="F22" s="34">
        <v>2200</v>
      </c>
      <c r="G22" s="77">
        <v>2518.85</v>
      </c>
    </row>
    <row r="23" spans="1:7">
      <c r="A23" s="8" t="s">
        <v>32</v>
      </c>
      <c r="B23" s="77">
        <v>9725</v>
      </c>
      <c r="C23" s="77">
        <v>9700</v>
      </c>
      <c r="D23" s="47">
        <f t="shared" si="0"/>
        <v>2.5773195876288659E-3</v>
      </c>
      <c r="E23" s="14"/>
      <c r="F23" s="34">
        <v>14925</v>
      </c>
      <c r="G23" s="77">
        <v>17390</v>
      </c>
    </row>
    <row r="24" spans="1:7">
      <c r="A24" s="8" t="s">
        <v>33</v>
      </c>
      <c r="B24" s="77">
        <v>204092.5</v>
      </c>
      <c r="C24" s="77">
        <v>195018.85</v>
      </c>
      <c r="D24" s="47">
        <f t="shared" si="0"/>
        <v>4.652704084758983E-2</v>
      </c>
      <c r="E24" s="14"/>
      <c r="F24" s="34">
        <v>212500</v>
      </c>
      <c r="G24" s="77">
        <v>213615.85</v>
      </c>
    </row>
    <row r="25" spans="1:7">
      <c r="A25" s="8" t="s">
        <v>34</v>
      </c>
      <c r="B25" s="77">
        <v>507.55</v>
      </c>
      <c r="C25" s="77">
        <v>351.79</v>
      </c>
      <c r="D25" s="47">
        <f t="shared" si="0"/>
        <v>0.4427641490662042</v>
      </c>
      <c r="E25" s="14"/>
      <c r="F25" s="34">
        <v>264</v>
      </c>
      <c r="G25" s="77">
        <v>570.65</v>
      </c>
    </row>
    <row r="26" spans="1:7" ht="11" thickBot="1">
      <c r="A26" s="8" t="s">
        <v>35</v>
      </c>
      <c r="B26" s="79">
        <v>51660.63</v>
      </c>
      <c r="C26" s="79">
        <v>24348.65</v>
      </c>
      <c r="D26" s="48">
        <f t="shared" si="0"/>
        <v>1.1217040780495016</v>
      </c>
      <c r="E26" s="14"/>
      <c r="F26" s="37">
        <v>44940</v>
      </c>
      <c r="G26" s="79">
        <v>36369.96</v>
      </c>
    </row>
    <row r="27" spans="1:7">
      <c r="A27" s="3" t="s">
        <v>36</v>
      </c>
      <c r="B27" s="34">
        <f>ROUND(SUM(B15:B26),5)</f>
        <v>576982.53</v>
      </c>
      <c r="C27" s="76">
        <f>SUM(C17:C26)</f>
        <v>552677.56000000006</v>
      </c>
      <c r="D27" s="47">
        <f>(B27-C27)/C27</f>
        <v>4.3976762870560494E-2</v>
      </c>
      <c r="E27" s="14"/>
      <c r="F27" s="34">
        <f>SUM(F17:F26)</f>
        <v>806721</v>
      </c>
      <c r="G27" s="34">
        <f>ROUND(SUM(G16:G26),5)</f>
        <v>781889.2</v>
      </c>
    </row>
    <row r="28" spans="1:7" ht="30" customHeight="1">
      <c r="A28" s="3" t="s">
        <v>37</v>
      </c>
      <c r="B28" s="34"/>
      <c r="C28" s="4"/>
      <c r="D28" s="47"/>
      <c r="E28" s="14"/>
      <c r="F28" s="4"/>
      <c r="G28" s="4"/>
    </row>
    <row r="29" spans="1:7">
      <c r="A29" s="8" t="s">
        <v>38</v>
      </c>
      <c r="B29" s="77">
        <v>212112.89</v>
      </c>
      <c r="C29" s="77">
        <v>215284.56</v>
      </c>
      <c r="D29" s="47">
        <f t="shared" si="0"/>
        <v>-1.4732454570824697E-2</v>
      </c>
      <c r="E29" s="14"/>
      <c r="F29" s="34">
        <v>337193</v>
      </c>
      <c r="G29" s="77">
        <v>350523.94</v>
      </c>
    </row>
    <row r="30" spans="1:7">
      <c r="A30" s="8" t="s">
        <v>39</v>
      </c>
      <c r="B30" s="77">
        <v>31556</v>
      </c>
      <c r="C30" s="77">
        <v>24652</v>
      </c>
      <c r="D30" s="47">
        <f t="shared" si="0"/>
        <v>0.28005841311049812</v>
      </c>
      <c r="E30" s="14"/>
      <c r="F30" s="34">
        <v>47950</v>
      </c>
      <c r="G30" s="77">
        <v>52368</v>
      </c>
    </row>
    <row r="31" spans="1:7">
      <c r="A31" s="8" t="s">
        <v>40</v>
      </c>
      <c r="B31" s="77">
        <v>12494.38</v>
      </c>
      <c r="C31" s="77">
        <v>12452.8</v>
      </c>
      <c r="D31" s="47">
        <f t="shared" si="0"/>
        <v>3.339008094565072E-3</v>
      </c>
      <c r="E31" s="14"/>
      <c r="F31" s="34">
        <v>25796</v>
      </c>
      <c r="G31" s="77">
        <v>19951.509999999998</v>
      </c>
    </row>
    <row r="32" spans="1:7">
      <c r="A32" s="8" t="s">
        <v>41</v>
      </c>
      <c r="B32" s="77">
        <v>2951</v>
      </c>
      <c r="C32" s="77">
        <v>-544.25</v>
      </c>
      <c r="D32" s="47">
        <f t="shared" si="0"/>
        <v>-6.4221405604042259</v>
      </c>
      <c r="E32" s="14"/>
      <c r="F32" s="34">
        <v>19476</v>
      </c>
      <c r="G32" s="77">
        <v>4076</v>
      </c>
    </row>
    <row r="33" spans="1:7">
      <c r="A33" s="8" t="s">
        <v>42</v>
      </c>
      <c r="B33" s="77">
        <v>0</v>
      </c>
      <c r="C33" s="77">
        <v>4085.97</v>
      </c>
      <c r="D33" s="47">
        <f t="shared" si="0"/>
        <v>-1</v>
      </c>
      <c r="E33" s="14"/>
      <c r="F33" s="34">
        <v>3400</v>
      </c>
      <c r="G33" s="77">
        <v>4085.97</v>
      </c>
    </row>
    <row r="34" spans="1:7">
      <c r="A34" s="8" t="s">
        <v>43</v>
      </c>
      <c r="B34" s="77">
        <v>6079.5</v>
      </c>
      <c r="C34" s="77">
        <v>7353.39</v>
      </c>
      <c r="D34" s="47">
        <f t="shared" si="0"/>
        <v>-0.17323846552406444</v>
      </c>
      <c r="E34" s="14"/>
      <c r="F34" s="34">
        <v>10150</v>
      </c>
      <c r="G34" s="77">
        <v>9535.2000000000007</v>
      </c>
    </row>
    <row r="35" spans="1:7">
      <c r="A35" s="8" t="s">
        <v>44</v>
      </c>
      <c r="B35" s="77">
        <v>22282.27</v>
      </c>
      <c r="C35" s="77">
        <v>15811.39</v>
      </c>
      <c r="D35" s="47">
        <f t="shared" si="0"/>
        <v>0.40925434133241928</v>
      </c>
      <c r="E35" s="14"/>
      <c r="F35" s="34">
        <v>23399</v>
      </c>
      <c r="G35" s="77">
        <v>31676.76</v>
      </c>
    </row>
    <row r="36" spans="1:7">
      <c r="A36" s="8" t="s">
        <v>45</v>
      </c>
      <c r="B36" s="77">
        <v>1</v>
      </c>
      <c r="C36" s="77">
        <v>445</v>
      </c>
      <c r="D36" s="47">
        <f t="shared" si="0"/>
        <v>-0.99775280898876406</v>
      </c>
      <c r="E36" s="14"/>
      <c r="F36" s="34">
        <v>25</v>
      </c>
      <c r="G36" s="77">
        <v>464.1</v>
      </c>
    </row>
    <row r="37" spans="1:7">
      <c r="A37" s="8" t="s">
        <v>46</v>
      </c>
      <c r="B37" s="77">
        <v>6266.76</v>
      </c>
      <c r="C37" s="77">
        <v>7487.48</v>
      </c>
      <c r="D37" s="47">
        <f t="shared" si="0"/>
        <v>-0.16303482613643033</v>
      </c>
      <c r="E37" s="14"/>
      <c r="F37" s="34">
        <v>12552</v>
      </c>
      <c r="G37" s="77">
        <v>10161.32</v>
      </c>
    </row>
    <row r="38" spans="1:7">
      <c r="A38" s="8" t="s">
        <v>47</v>
      </c>
      <c r="B38" s="77">
        <v>2037.18</v>
      </c>
      <c r="C38" s="77">
        <v>2987.93</v>
      </c>
      <c r="D38" s="47">
        <f t="shared" si="0"/>
        <v>-0.31819687877560715</v>
      </c>
      <c r="E38" s="14"/>
      <c r="F38" s="34">
        <v>4500</v>
      </c>
      <c r="G38" s="77">
        <v>4457.4399999999996</v>
      </c>
    </row>
    <row r="39" spans="1:7">
      <c r="A39" s="8" t="s">
        <v>48</v>
      </c>
      <c r="B39" s="77">
        <v>11445.52</v>
      </c>
      <c r="C39" s="77">
        <v>8968.24</v>
      </c>
      <c r="D39" s="47">
        <f t="shared" si="0"/>
        <v>0.27622811164732441</v>
      </c>
      <c r="E39" s="14"/>
      <c r="F39" s="34">
        <v>16410</v>
      </c>
      <c r="G39" s="77">
        <v>17245.310000000001</v>
      </c>
    </row>
    <row r="40" spans="1:7">
      <c r="A40" s="8" t="s">
        <v>49</v>
      </c>
      <c r="B40" s="77">
        <v>10894.21</v>
      </c>
      <c r="C40" s="77">
        <v>9279.9</v>
      </c>
      <c r="D40" s="47">
        <f t="shared" si="0"/>
        <v>0.17395769350962828</v>
      </c>
      <c r="E40" s="14"/>
      <c r="F40" s="34">
        <v>15534</v>
      </c>
      <c r="G40" s="77">
        <v>13284.02</v>
      </c>
    </row>
    <row r="41" spans="1:7">
      <c r="A41" s="8" t="s">
        <v>50</v>
      </c>
      <c r="B41" s="77">
        <v>1671.26</v>
      </c>
      <c r="C41" s="77">
        <v>2162.9499999999998</v>
      </c>
      <c r="D41" s="47">
        <f t="shared" si="0"/>
        <v>-0.22732379389260032</v>
      </c>
      <c r="E41" s="14"/>
      <c r="F41" s="34">
        <v>3284</v>
      </c>
      <c r="G41" s="77">
        <v>3311.56</v>
      </c>
    </row>
    <row r="42" spans="1:7">
      <c r="A42" s="8" t="s">
        <v>51</v>
      </c>
      <c r="B42" s="77">
        <v>15916.44</v>
      </c>
      <c r="C42" s="77">
        <v>16899.830000000002</v>
      </c>
      <c r="D42" s="47">
        <f t="shared" si="0"/>
        <v>-5.8189342733033479E-2</v>
      </c>
      <c r="E42" s="14"/>
      <c r="F42" s="34">
        <v>17480</v>
      </c>
      <c r="G42" s="77">
        <v>28648.85</v>
      </c>
    </row>
    <row r="43" spans="1:7">
      <c r="A43" s="8" t="s">
        <v>52</v>
      </c>
      <c r="B43" s="77">
        <v>0</v>
      </c>
      <c r="C43" s="77">
        <v>0</v>
      </c>
      <c r="D43" s="47" t="e">
        <f t="shared" si="0"/>
        <v>#DIV/0!</v>
      </c>
      <c r="E43" s="14"/>
      <c r="F43" s="34"/>
      <c r="G43" s="77"/>
    </row>
    <row r="44" spans="1:7">
      <c r="A44" s="8" t="s">
        <v>53</v>
      </c>
      <c r="B44" s="77">
        <v>9635.7199999999993</v>
      </c>
      <c r="C44" s="77">
        <v>6818.33</v>
      </c>
      <c r="D44" s="47">
        <f t="shared" si="0"/>
        <v>0.41320821960802712</v>
      </c>
      <c r="E44" s="14"/>
      <c r="F44" s="34">
        <v>11310</v>
      </c>
      <c r="G44" s="77">
        <v>9987.0499999999993</v>
      </c>
    </row>
    <row r="45" spans="1:7">
      <c r="A45" s="8" t="s">
        <v>54</v>
      </c>
      <c r="B45" s="77">
        <v>231.94</v>
      </c>
      <c r="C45" s="77">
        <v>1680.03</v>
      </c>
      <c r="D45" s="47">
        <f t="shared" si="0"/>
        <v>-0.86194294149509232</v>
      </c>
      <c r="E45" s="14"/>
      <c r="F45" s="34">
        <v>1800</v>
      </c>
      <c r="G45" s="77">
        <v>2824.01</v>
      </c>
    </row>
    <row r="46" spans="1:7">
      <c r="A46" s="8" t="s">
        <v>55</v>
      </c>
      <c r="B46" s="77">
        <v>46669</v>
      </c>
      <c r="C46" s="77">
        <v>30795</v>
      </c>
      <c r="D46" s="47">
        <f t="shared" si="0"/>
        <v>0.51547329111868812</v>
      </c>
      <c r="E46" s="14"/>
      <c r="F46" s="34">
        <v>80003</v>
      </c>
      <c r="G46" s="77">
        <v>74008</v>
      </c>
    </row>
    <row r="47" spans="1:7">
      <c r="A47" s="8" t="s">
        <v>56</v>
      </c>
      <c r="B47" s="77">
        <v>16331</v>
      </c>
      <c r="C47" s="77">
        <v>10780</v>
      </c>
      <c r="D47" s="47">
        <f t="shared" si="0"/>
        <v>0.51493506493506491</v>
      </c>
      <c r="E47" s="14"/>
      <c r="F47" s="34">
        <v>28001</v>
      </c>
      <c r="G47" s="77">
        <v>25872</v>
      </c>
    </row>
    <row r="48" spans="1:7">
      <c r="A48" s="8" t="s">
        <v>57</v>
      </c>
      <c r="B48" s="77">
        <v>15547</v>
      </c>
      <c r="C48" s="77">
        <v>10315</v>
      </c>
      <c r="D48" s="47">
        <f t="shared" si="0"/>
        <v>0.507222491517208</v>
      </c>
      <c r="E48" s="14"/>
      <c r="F48" s="34">
        <v>26652</v>
      </c>
      <c r="G48" s="77">
        <v>24756</v>
      </c>
    </row>
    <row r="49" spans="1:7">
      <c r="A49" s="8" t="s">
        <v>58</v>
      </c>
      <c r="B49" s="77">
        <v>1150</v>
      </c>
      <c r="C49" s="77">
        <v>1050</v>
      </c>
      <c r="D49" s="47">
        <f t="shared" si="0"/>
        <v>9.5238095238095233E-2</v>
      </c>
      <c r="E49" s="14"/>
      <c r="F49" s="34">
        <v>1150</v>
      </c>
      <c r="G49" s="77">
        <v>1050</v>
      </c>
    </row>
    <row r="50" spans="1:7" ht="11" thickBot="1">
      <c r="A50" s="8" t="s">
        <v>59</v>
      </c>
      <c r="B50" s="79">
        <v>78680.429999999993</v>
      </c>
      <c r="C50" s="79">
        <v>114675.45</v>
      </c>
      <c r="D50" s="49">
        <f t="shared" si="0"/>
        <v>-0.31388601483578227</v>
      </c>
      <c r="E50" s="14"/>
      <c r="F50" s="38">
        <v>104000</v>
      </c>
      <c r="G50" s="79">
        <v>149375.89000000001</v>
      </c>
    </row>
    <row r="51" spans="1:7" ht="11" thickBot="1">
      <c r="A51" s="3" t="s">
        <v>60</v>
      </c>
      <c r="B51" s="39">
        <f>ROUND(SUM(B28:B50),5)</f>
        <v>503953.5</v>
      </c>
      <c r="C51" s="39">
        <f>ROUND(SUM(C28:C50),5)</f>
        <v>503441</v>
      </c>
      <c r="D51" s="50">
        <f t="shared" si="0"/>
        <v>1.0179941641622356E-3</v>
      </c>
      <c r="E51" s="14"/>
      <c r="F51" s="39">
        <f>SUM(F29:F50)</f>
        <v>790065</v>
      </c>
      <c r="G51" s="39">
        <f>ROUND(SUM(G28:G50),5)</f>
        <v>837662.93</v>
      </c>
    </row>
    <row r="52" spans="1:7" ht="30" customHeight="1">
      <c r="A52" s="3" t="s">
        <v>61</v>
      </c>
      <c r="B52" s="4">
        <f>(B27-B51)</f>
        <v>73029.030000000028</v>
      </c>
      <c r="C52" s="77">
        <f>ROUND(C15+C27-C51,5)</f>
        <v>49236.56</v>
      </c>
      <c r="D52" s="47">
        <f t="shared" si="0"/>
        <v>0.48322770721593938</v>
      </c>
      <c r="E52" s="14"/>
      <c r="F52" s="4">
        <f>(F27-F51)</f>
        <v>16656</v>
      </c>
      <c r="G52" s="4">
        <f>(G27-G51)</f>
        <v>-55773.730000000098</v>
      </c>
    </row>
    <row r="53" spans="1:7" ht="30" customHeight="1">
      <c r="A53" s="3" t="s">
        <v>62</v>
      </c>
      <c r="B53" s="4"/>
      <c r="C53" s="4"/>
      <c r="D53" s="47"/>
      <c r="E53" s="14"/>
      <c r="F53" s="4"/>
      <c r="G53" s="4"/>
    </row>
    <row r="54" spans="1:7">
      <c r="A54" s="3" t="s">
        <v>63</v>
      </c>
      <c r="B54" s="4"/>
      <c r="C54" s="4"/>
      <c r="D54" s="47"/>
      <c r="E54" s="14"/>
      <c r="F54" s="4"/>
      <c r="G54" s="4"/>
    </row>
    <row r="55" spans="1:7">
      <c r="A55" s="8" t="s">
        <v>64</v>
      </c>
      <c r="B55" s="77">
        <v>500</v>
      </c>
      <c r="C55" s="77">
        <v>20502.330000000002</v>
      </c>
      <c r="D55" s="47">
        <f t="shared" ref="D55:D70" si="1">(B55-C55)/C55</f>
        <v>-0.97561252794194608</v>
      </c>
      <c r="E55" s="14"/>
      <c r="F55" s="34">
        <v>2000</v>
      </c>
      <c r="G55" s="77">
        <v>24115.94</v>
      </c>
    </row>
    <row r="56" spans="1:7">
      <c r="A56" s="8" t="s">
        <v>151</v>
      </c>
      <c r="B56" s="77">
        <v>0</v>
      </c>
      <c r="C56" s="77">
        <v>98</v>
      </c>
      <c r="D56" s="47"/>
      <c r="E56" s="14"/>
      <c r="F56" s="76"/>
      <c r="G56" s="77">
        <v>98</v>
      </c>
    </row>
    <row r="57" spans="1:7">
      <c r="A57" s="8" t="s">
        <v>65</v>
      </c>
      <c r="B57" s="77">
        <v>1631.25</v>
      </c>
      <c r="C57" s="77">
        <v>3432.12</v>
      </c>
      <c r="D57" s="47">
        <f t="shared" si="1"/>
        <v>-0.52471067445194219</v>
      </c>
      <c r="E57" s="14"/>
      <c r="F57" s="34">
        <v>5000</v>
      </c>
      <c r="G57" s="77">
        <v>3764.1</v>
      </c>
    </row>
    <row r="58" spans="1:7">
      <c r="A58" s="8" t="s">
        <v>66</v>
      </c>
      <c r="B58" s="77">
        <v>785</v>
      </c>
      <c r="C58" s="77">
        <v>630</v>
      </c>
      <c r="D58" s="47">
        <f t="shared" si="1"/>
        <v>0.24603174603174602</v>
      </c>
      <c r="E58" s="14"/>
      <c r="F58" s="34">
        <v>1000</v>
      </c>
      <c r="G58" s="77">
        <v>825</v>
      </c>
    </row>
    <row r="59" spans="1:7">
      <c r="A59" s="8" t="s">
        <v>67</v>
      </c>
      <c r="B59" s="77">
        <v>0</v>
      </c>
      <c r="C59" s="77">
        <v>0</v>
      </c>
      <c r="D59" s="47" t="e">
        <f t="shared" si="1"/>
        <v>#DIV/0!</v>
      </c>
      <c r="E59" s="14"/>
      <c r="F59" s="34">
        <v>0</v>
      </c>
      <c r="G59" s="77">
        <v>0</v>
      </c>
    </row>
    <row r="60" spans="1:7">
      <c r="A60" s="8" t="s">
        <v>68</v>
      </c>
      <c r="B60" s="77">
        <v>0</v>
      </c>
      <c r="C60" s="77">
        <v>0</v>
      </c>
      <c r="D60" s="47" t="e">
        <f t="shared" si="1"/>
        <v>#DIV/0!</v>
      </c>
      <c r="E60" s="14"/>
      <c r="F60" s="34">
        <v>0</v>
      </c>
      <c r="G60" s="77">
        <v>0</v>
      </c>
    </row>
    <row r="61" spans="1:7" ht="11" thickBot="1">
      <c r="A61" s="8" t="s">
        <v>69</v>
      </c>
      <c r="B61" s="78">
        <v>289675.46999999997</v>
      </c>
      <c r="C61" s="78">
        <v>53636.98</v>
      </c>
      <c r="D61" s="48">
        <f t="shared" si="1"/>
        <v>4.4006670397923218</v>
      </c>
      <c r="E61" s="14"/>
      <c r="F61" s="37">
        <v>350000</v>
      </c>
      <c r="G61" s="78">
        <v>218901.46</v>
      </c>
    </row>
    <row r="62" spans="1:7">
      <c r="A62" s="3" t="s">
        <v>70</v>
      </c>
      <c r="B62" s="34">
        <f>ROUND(SUM(B54:B61),5)</f>
        <v>292591.71999999997</v>
      </c>
      <c r="C62" s="34">
        <f>ROUND(SUM(C54:C61),5)</f>
        <v>78299.429999999993</v>
      </c>
      <c r="D62" s="47">
        <f t="shared" si="1"/>
        <v>2.7368307789724651</v>
      </c>
      <c r="E62" s="14"/>
      <c r="F62" s="34">
        <f>SUM(F55:F61)</f>
        <v>358000</v>
      </c>
      <c r="G62" s="34">
        <f>ROUND(SUM(G54:G61),5)</f>
        <v>247704.5</v>
      </c>
    </row>
    <row r="63" spans="1:7" ht="30" customHeight="1">
      <c r="A63" s="3" t="s">
        <v>71</v>
      </c>
      <c r="B63" s="4"/>
      <c r="C63" s="4"/>
      <c r="D63" s="47"/>
      <c r="E63" s="14"/>
      <c r="F63" s="4"/>
      <c r="G63" s="4"/>
    </row>
    <row r="64" spans="1:7">
      <c r="A64" s="8" t="s">
        <v>72</v>
      </c>
      <c r="B64" s="77">
        <v>0</v>
      </c>
      <c r="C64" s="77">
        <v>5000</v>
      </c>
      <c r="D64" s="47">
        <f t="shared" si="1"/>
        <v>-1</v>
      </c>
      <c r="E64" s="14"/>
      <c r="F64" s="34">
        <v>2000</v>
      </c>
      <c r="G64" s="77">
        <v>27175.61</v>
      </c>
    </row>
    <row r="65" spans="1:7">
      <c r="A65" s="8" t="s">
        <v>132</v>
      </c>
      <c r="B65" s="77">
        <v>200</v>
      </c>
      <c r="C65" s="77">
        <v>200</v>
      </c>
      <c r="D65" s="47">
        <f>(B65-C65)/C65</f>
        <v>0</v>
      </c>
      <c r="E65" s="14"/>
      <c r="F65" s="34">
        <v>5000</v>
      </c>
      <c r="G65" s="77">
        <v>200</v>
      </c>
    </row>
    <row r="66" spans="1:7">
      <c r="A66" s="8" t="s">
        <v>73</v>
      </c>
      <c r="B66" s="77">
        <v>1451.25</v>
      </c>
      <c r="C66" s="77">
        <v>4150</v>
      </c>
      <c r="D66" s="47">
        <f t="shared" si="1"/>
        <v>-0.65030120481927711</v>
      </c>
      <c r="E66" s="14"/>
      <c r="F66" s="34">
        <v>5000</v>
      </c>
      <c r="G66" s="77">
        <v>5350</v>
      </c>
    </row>
    <row r="67" spans="1:7">
      <c r="A67" s="101" t="s">
        <v>144</v>
      </c>
      <c r="B67" s="77">
        <v>264</v>
      </c>
      <c r="C67" s="77">
        <v>0</v>
      </c>
      <c r="D67" s="47" t="e">
        <f>(B67-C67)/C67</f>
        <v>#DIV/0!</v>
      </c>
      <c r="E67" s="14"/>
      <c r="F67" s="76">
        <v>0</v>
      </c>
      <c r="G67" s="77">
        <v>-875</v>
      </c>
    </row>
    <row r="68" spans="1:7">
      <c r="A68" s="8" t="s">
        <v>74</v>
      </c>
      <c r="B68" s="77">
        <v>0</v>
      </c>
      <c r="C68" s="77">
        <v>0</v>
      </c>
      <c r="D68" s="47" t="e">
        <f>(B68-C68)/C68</f>
        <v>#DIV/0!</v>
      </c>
      <c r="E68" s="14"/>
      <c r="F68" s="34">
        <v>0</v>
      </c>
      <c r="G68" s="77"/>
    </row>
    <row r="69" spans="1:7" ht="11" thickBot="1">
      <c r="A69" s="8" t="s">
        <v>75</v>
      </c>
      <c r="B69" s="79">
        <v>3390.35</v>
      </c>
      <c r="C69" s="79">
        <v>112687.66</v>
      </c>
      <c r="D69" s="49">
        <f t="shared" si="1"/>
        <v>-0.96991374210805326</v>
      </c>
      <c r="E69" s="14"/>
      <c r="F69" s="38">
        <v>0</v>
      </c>
      <c r="G69" s="79">
        <v>212921.71</v>
      </c>
    </row>
    <row r="70" spans="1:7" ht="11" thickBot="1">
      <c r="A70" s="3" t="s">
        <v>76</v>
      </c>
      <c r="B70" s="40">
        <f>ROUND(SUM(B63:B69),5)</f>
        <v>5305.6</v>
      </c>
      <c r="C70" s="40">
        <f>ROUND(SUM(C63:C69),5)</f>
        <v>122037.66</v>
      </c>
      <c r="D70" s="51">
        <f t="shared" si="1"/>
        <v>-0.95652489567564636</v>
      </c>
      <c r="E70" s="14"/>
      <c r="F70" s="40">
        <f>SUM(F64:F69)</f>
        <v>12000</v>
      </c>
      <c r="G70" s="40">
        <f>ROUND(SUM(G63:G69),5)</f>
        <v>244772.32</v>
      </c>
    </row>
    <row r="71" spans="1:7" ht="30" customHeight="1" thickBot="1">
      <c r="A71" s="3" t="s">
        <v>77</v>
      </c>
      <c r="B71" s="40">
        <f>ROUND(B53+B62-B70,5)</f>
        <v>287286.12</v>
      </c>
      <c r="C71" s="40">
        <f>ROUND(C53+C62-C70,5)</f>
        <v>-43738.23</v>
      </c>
      <c r="D71" s="51">
        <f>(B71-C71)/C71</f>
        <v>-7.5683069479491953</v>
      </c>
      <c r="E71" s="14"/>
      <c r="F71" s="40">
        <f>(F62-F70)</f>
        <v>346000</v>
      </c>
      <c r="G71" s="40">
        <f>ROUND(G53+G62-G70,5)</f>
        <v>2932.18</v>
      </c>
    </row>
    <row r="72" spans="1:7" s="6" customFormat="1" ht="30" customHeight="1" thickBot="1">
      <c r="A72" s="3" t="s">
        <v>78</v>
      </c>
      <c r="B72" s="100">
        <f>ROUND(B52+B71,5)</f>
        <v>360315.15</v>
      </c>
      <c r="C72" s="100">
        <f>ROUND(C52+C71,5)</f>
        <v>5498.33</v>
      </c>
      <c r="D72" s="52">
        <f>(B72-C72)/C72</f>
        <v>64.531743274776161</v>
      </c>
      <c r="F72" s="41">
        <f>(F52+F71)</f>
        <v>362656</v>
      </c>
      <c r="G72" s="41">
        <f>(G52+G71)</f>
        <v>-52841.550000000097</v>
      </c>
    </row>
    <row r="73" spans="1:7" ht="11" thickTop="1">
      <c r="E73" s="14"/>
    </row>
  </sheetData>
  <phoneticPr fontId="13" type="noConversion"/>
  <pageMargins left="0.7" right="0.7" top="0.75" bottom="0.75" header="0.3" footer="0.3"/>
  <pageSetup scale="7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38"/>
  <sheetViews>
    <sheetView tabSelected="1" topLeftCell="A29" workbookViewId="0">
      <selection activeCell="B38" sqref="B38"/>
    </sheetView>
  </sheetViews>
  <sheetFormatPr baseColWidth="10" defaultColWidth="8.83203125" defaultRowHeight="10" x14ac:dyDescent="0"/>
  <cols>
    <col min="1" max="1" width="33.5" style="7" bestFit="1" customWidth="1"/>
    <col min="2" max="2" width="11.33203125" style="17" bestFit="1" customWidth="1"/>
    <col min="3" max="3" width="38.33203125" style="14" bestFit="1" customWidth="1"/>
    <col min="4" max="16384" width="8.83203125" style="14"/>
  </cols>
  <sheetData>
    <row r="1" spans="1:3">
      <c r="A1" s="9" t="s">
        <v>122</v>
      </c>
      <c r="B1" s="21" t="s">
        <v>160</v>
      </c>
      <c r="C1" s="21" t="s">
        <v>3</v>
      </c>
    </row>
    <row r="2" spans="1:3" s="26" customFormat="1" ht="11" thickBot="1">
      <c r="A2" s="15" t="s">
        <v>120</v>
      </c>
      <c r="B2" s="2" t="s">
        <v>166</v>
      </c>
    </row>
    <row r="3" spans="1:3" ht="11" thickTop="1">
      <c r="A3" s="3" t="s">
        <v>79</v>
      </c>
      <c r="B3" s="4"/>
    </row>
    <row r="4" spans="1:3">
      <c r="A4" s="8" t="s">
        <v>80</v>
      </c>
      <c r="B4" s="4"/>
    </row>
    <row r="5" spans="1:3">
      <c r="A5" s="8" t="s">
        <v>81</v>
      </c>
      <c r="B5" s="4"/>
    </row>
    <row r="6" spans="1:3">
      <c r="A6" s="8" t="s">
        <v>82</v>
      </c>
      <c r="B6" s="77">
        <v>418676.54</v>
      </c>
    </row>
    <row r="7" spans="1:3">
      <c r="A7" s="8" t="s">
        <v>83</v>
      </c>
      <c r="B7" s="77">
        <v>96562.69</v>
      </c>
    </row>
    <row r="8" spans="1:3" ht="11" thickBot="1">
      <c r="A8" s="8" t="s">
        <v>84</v>
      </c>
      <c r="B8" s="78">
        <v>8358.5400000000009</v>
      </c>
    </row>
    <row r="9" spans="1:3">
      <c r="A9" s="3" t="s">
        <v>85</v>
      </c>
      <c r="B9" s="73">
        <f>ROUND(SUM(B5:B8),5)</f>
        <v>523597.77</v>
      </c>
    </row>
    <row r="10" spans="1:3" ht="30" customHeight="1">
      <c r="A10" s="3" t="s">
        <v>86</v>
      </c>
      <c r="B10" s="4"/>
    </row>
    <row r="11" spans="1:3">
      <c r="A11" s="8" t="s">
        <v>87</v>
      </c>
      <c r="B11" s="79">
        <v>1050.21</v>
      </c>
    </row>
    <row r="12" spans="1:3">
      <c r="A12" s="3" t="s">
        <v>88</v>
      </c>
      <c r="B12" s="79">
        <v>1050.21</v>
      </c>
    </row>
    <row r="13" spans="1:3" ht="30" customHeight="1">
      <c r="A13" s="3" t="s">
        <v>89</v>
      </c>
      <c r="B13" s="4"/>
    </row>
    <row r="14" spans="1:3">
      <c r="A14" s="8" t="s">
        <v>90</v>
      </c>
      <c r="B14" s="79"/>
    </row>
    <row r="15" spans="1:3">
      <c r="A15" s="8" t="s">
        <v>91</v>
      </c>
      <c r="B15" s="38"/>
    </row>
    <row r="16" spans="1:3" ht="11" thickBot="1">
      <c r="A16" s="3" t="s">
        <v>92</v>
      </c>
      <c r="B16" s="79"/>
    </row>
    <row r="17" spans="1:2" ht="30" customHeight="1" thickBot="1">
      <c r="A17" s="3" t="s">
        <v>93</v>
      </c>
      <c r="B17" s="105">
        <v>524647.98</v>
      </c>
    </row>
    <row r="18" spans="1:2" s="6" customFormat="1" ht="30" customHeight="1">
      <c r="A18" s="3" t="s">
        <v>94</v>
      </c>
      <c r="B18" s="74">
        <f>ROUND(B5+B10+B13+B17,5)</f>
        <v>524647.98</v>
      </c>
    </row>
    <row r="19" spans="1:2" ht="31.5" customHeight="1">
      <c r="A19" s="3" t="s">
        <v>95</v>
      </c>
      <c r="B19" s="4"/>
    </row>
    <row r="20" spans="1:2">
      <c r="A20" s="3" t="s">
        <v>96</v>
      </c>
      <c r="B20" s="4"/>
    </row>
    <row r="21" spans="1:2" ht="11" thickBot="1">
      <c r="A21" s="3" t="s">
        <v>97</v>
      </c>
      <c r="B21" s="78"/>
    </row>
    <row r="22" spans="1:2">
      <c r="A22" s="3" t="s">
        <v>98</v>
      </c>
      <c r="B22" s="4"/>
    </row>
    <row r="23" spans="1:2" ht="11" thickBot="1">
      <c r="A23" s="8" t="s">
        <v>99</v>
      </c>
      <c r="B23" s="78"/>
    </row>
    <row r="24" spans="1:2" ht="11" thickBot="1">
      <c r="A24" s="3" t="s">
        <v>100</v>
      </c>
      <c r="B24" s="78"/>
    </row>
    <row r="25" spans="1:2" ht="30" customHeight="1">
      <c r="A25" s="3" t="s">
        <v>101</v>
      </c>
      <c r="B25" s="4"/>
    </row>
    <row r="26" spans="1:2">
      <c r="A26" s="8" t="s">
        <v>102</v>
      </c>
      <c r="B26" s="77">
        <v>2262</v>
      </c>
    </row>
    <row r="27" spans="1:2">
      <c r="A27" s="8" t="s">
        <v>134</v>
      </c>
      <c r="B27" s="77">
        <v>-200</v>
      </c>
    </row>
    <row r="28" spans="1:2" ht="11" thickBot="1">
      <c r="A28" s="8" t="s">
        <v>103</v>
      </c>
      <c r="B28" s="79">
        <v>965.48</v>
      </c>
    </row>
    <row r="29" spans="1:2" ht="11" thickBot="1">
      <c r="A29" s="3" t="s">
        <v>104</v>
      </c>
      <c r="B29" s="75">
        <f>ROUND(SUM(B26:B28),5)</f>
        <v>3027.48</v>
      </c>
    </row>
    <row r="30" spans="1:2" ht="30" customHeight="1" thickBot="1">
      <c r="A30" s="3" t="s">
        <v>105</v>
      </c>
      <c r="B30" s="103">
        <v>3027.48</v>
      </c>
    </row>
    <row r="31" spans="1:2" ht="30" customHeight="1">
      <c r="A31" s="3" t="s">
        <v>106</v>
      </c>
      <c r="B31" s="77">
        <v>3027.48</v>
      </c>
    </row>
    <row r="32" spans="1:2" ht="30" customHeight="1">
      <c r="A32" s="3" t="s">
        <v>107</v>
      </c>
      <c r="B32" s="4"/>
    </row>
    <row r="33" spans="1:2">
      <c r="A33" s="8" t="s">
        <v>108</v>
      </c>
      <c r="B33" s="77">
        <v>-293680.92</v>
      </c>
    </row>
    <row r="34" spans="1:2">
      <c r="A34" s="8" t="s">
        <v>109</v>
      </c>
      <c r="B34" s="77">
        <v>455106.27</v>
      </c>
    </row>
    <row r="35" spans="1:2" ht="11" thickBot="1">
      <c r="A35" s="3" t="s">
        <v>78</v>
      </c>
      <c r="B35" s="79">
        <v>360315.15</v>
      </c>
    </row>
    <row r="36" spans="1:2" ht="11" thickBot="1">
      <c r="A36" s="3" t="s">
        <v>110</v>
      </c>
      <c r="B36" s="40">
        <v>521740.5</v>
      </c>
    </row>
    <row r="37" spans="1:2" s="6" customFormat="1" ht="30" customHeight="1" thickBot="1">
      <c r="A37" s="3" t="s">
        <v>111</v>
      </c>
      <c r="B37" s="100">
        <v>524767.98</v>
      </c>
    </row>
    <row r="38" spans="1:2" ht="11" thickTop="1"/>
  </sheetData>
  <phoneticPr fontId="13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17"/>
  <sheetViews>
    <sheetView workbookViewId="0">
      <selection activeCell="D8" sqref="D8"/>
    </sheetView>
  </sheetViews>
  <sheetFormatPr baseColWidth="10" defaultColWidth="8.83203125" defaultRowHeight="12" x14ac:dyDescent="0"/>
  <cols>
    <col min="1" max="1" width="34.1640625" style="5" bestFit="1" customWidth="1"/>
    <col min="2" max="2" width="16.6640625" style="5" bestFit="1" customWidth="1"/>
  </cols>
  <sheetData>
    <row r="1" spans="1:3" s="14" customFormat="1" ht="10">
      <c r="A1" s="9" t="s">
        <v>135</v>
      </c>
      <c r="B1" s="21" t="s">
        <v>160</v>
      </c>
      <c r="C1" s="21" t="s">
        <v>3</v>
      </c>
    </row>
    <row r="2" spans="1:3" ht="13" thickBot="1">
      <c r="A2" s="15" t="s">
        <v>120</v>
      </c>
      <c r="B2" s="33" t="s">
        <v>164</v>
      </c>
    </row>
    <row r="3" spans="1:3" ht="13" thickTop="1">
      <c r="A3" s="35" t="s">
        <v>112</v>
      </c>
      <c r="B3" s="34"/>
    </row>
    <row r="4" spans="1:3">
      <c r="A4" s="35" t="s">
        <v>78</v>
      </c>
      <c r="B4" s="77">
        <v>371883.32</v>
      </c>
    </row>
    <row r="5" spans="1:3">
      <c r="A5" s="35" t="s">
        <v>113</v>
      </c>
      <c r="B5" s="34"/>
    </row>
    <row r="6" spans="1:3">
      <c r="A6" s="35" t="s">
        <v>114</v>
      </c>
      <c r="B6" s="34"/>
    </row>
    <row r="7" spans="1:3">
      <c r="A7" s="36" t="s">
        <v>130</v>
      </c>
      <c r="B7" s="77">
        <v>-4261</v>
      </c>
    </row>
    <row r="8" spans="1:3">
      <c r="A8" s="36" t="s">
        <v>163</v>
      </c>
      <c r="B8" s="77">
        <v>2262</v>
      </c>
    </row>
    <row r="9" spans="1:3">
      <c r="A9" s="36" t="s">
        <v>131</v>
      </c>
      <c r="B9" s="77">
        <v>-8076</v>
      </c>
    </row>
    <row r="10" spans="1:3">
      <c r="A10" s="36" t="s">
        <v>146</v>
      </c>
      <c r="B10" s="77">
        <v>-5488.62</v>
      </c>
    </row>
    <row r="11" spans="1:3" ht="13" thickBot="1">
      <c r="A11" s="36" t="s">
        <v>150</v>
      </c>
      <c r="B11" s="79">
        <v>-107.35</v>
      </c>
    </row>
    <row r="12" spans="1:3" ht="13" thickBot="1">
      <c r="A12" s="35" t="s">
        <v>115</v>
      </c>
      <c r="B12" s="103">
        <v>356212.35</v>
      </c>
    </row>
    <row r="13" spans="1:3">
      <c r="A13" s="35" t="s">
        <v>116</v>
      </c>
      <c r="B13" s="34"/>
    </row>
    <row r="14" spans="1:3">
      <c r="A14" s="35" t="s">
        <v>117</v>
      </c>
      <c r="B14" s="76">
        <f>ROUND(SUM(B5:B6)+SUM(B12:B13),5)</f>
        <v>356212.35</v>
      </c>
    </row>
    <row r="15" spans="1:3" ht="13" thickBot="1">
      <c r="A15" s="35" t="s">
        <v>118</v>
      </c>
      <c r="B15" s="79">
        <v>167385.42000000001</v>
      </c>
    </row>
    <row r="16" spans="1:3" ht="13" thickBot="1">
      <c r="A16" s="35" t="s">
        <v>119</v>
      </c>
      <c r="B16" s="41">
        <f>ROUND(SUM(B14:B15),5)</f>
        <v>523597.77</v>
      </c>
    </row>
    <row r="17" ht="13" thickTop="1"/>
  </sheetData>
  <phoneticPr fontId="13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2"/>
  <sheetViews>
    <sheetView workbookViewId="0"/>
  </sheetViews>
  <sheetFormatPr baseColWidth="10" defaultColWidth="8.83203125" defaultRowHeight="12" x14ac:dyDescent="0"/>
  <cols>
    <col min="1" max="1" width="62.5" style="60" customWidth="1"/>
    <col min="2" max="2" width="16.83203125" style="61" bestFit="1" customWidth="1"/>
    <col min="3" max="3" width="10.33203125" style="62" bestFit="1" customWidth="1"/>
    <col min="4" max="4" width="11.33203125" style="62" bestFit="1" customWidth="1"/>
    <col min="5" max="5" width="32.83203125" style="56" bestFit="1" customWidth="1"/>
    <col min="6" max="16384" width="8.83203125" style="56"/>
  </cols>
  <sheetData>
    <row r="1" spans="1:5">
      <c r="A1" s="53" t="s">
        <v>5</v>
      </c>
      <c r="B1" s="54" t="s">
        <v>129</v>
      </c>
      <c r="C1" s="55" t="s">
        <v>6</v>
      </c>
      <c r="D1" s="55" t="s">
        <v>11</v>
      </c>
      <c r="E1" s="55" t="s">
        <v>3</v>
      </c>
    </row>
    <row r="2" spans="1:5">
      <c r="A2" s="57"/>
      <c r="B2" s="58"/>
      <c r="C2" s="80"/>
      <c r="D2" s="80"/>
      <c r="E2" s="81"/>
    </row>
    <row r="3" spans="1:5" ht="13" thickBot="1">
      <c r="A3" s="59" t="s">
        <v>13</v>
      </c>
      <c r="B3" s="82"/>
      <c r="C3" s="83"/>
      <c r="D3" s="83"/>
      <c r="E3" s="84"/>
    </row>
    <row r="4" spans="1:5">
      <c r="A4" s="97"/>
      <c r="B4" s="98"/>
      <c r="C4" s="86"/>
      <c r="D4" s="86"/>
      <c r="E4" s="97"/>
    </row>
    <row r="5" spans="1:5" s="65" customFormat="1">
      <c r="A5" s="85"/>
      <c r="B5" s="85"/>
      <c r="C5" s="86"/>
      <c r="D5" s="86"/>
      <c r="E5" s="85"/>
    </row>
    <row r="6" spans="1:5">
      <c r="A6" s="63" t="s">
        <v>15</v>
      </c>
      <c r="B6" s="64">
        <v>26700</v>
      </c>
      <c r="C6" s="87"/>
      <c r="D6" s="87"/>
      <c r="E6" s="65"/>
    </row>
    <row r="7" spans="1:5">
      <c r="A7" s="57"/>
      <c r="B7" s="58"/>
      <c r="C7" s="80"/>
      <c r="D7" s="80"/>
      <c r="E7" s="81"/>
    </row>
    <row r="8" spans="1:5" ht="13" thickBot="1">
      <c r="A8" s="59" t="s">
        <v>154</v>
      </c>
      <c r="B8" s="82"/>
      <c r="C8" s="83"/>
      <c r="D8" s="83"/>
      <c r="E8" s="84"/>
    </row>
    <row r="9" spans="1:5">
      <c r="A9" s="63" t="s">
        <v>155</v>
      </c>
      <c r="B9" s="89">
        <v>960000</v>
      </c>
      <c r="C9" s="87">
        <v>2015</v>
      </c>
      <c r="D9" s="87"/>
      <c r="E9" s="81"/>
    </row>
    <row r="10" spans="1:5">
      <c r="A10" s="63" t="s">
        <v>156</v>
      </c>
      <c r="B10" s="89">
        <v>300000</v>
      </c>
      <c r="C10" s="87">
        <v>2015</v>
      </c>
      <c r="D10" s="87"/>
      <c r="E10" s="81"/>
    </row>
    <row r="11" spans="1:5">
      <c r="A11" s="63"/>
      <c r="B11" s="89"/>
      <c r="C11" s="87"/>
      <c r="D11" s="87"/>
      <c r="E11" s="81"/>
    </row>
    <row r="12" spans="1:5" s="65" customFormat="1">
      <c r="A12" s="88"/>
      <c r="B12" s="89"/>
      <c r="C12" s="87"/>
      <c r="D12" s="87"/>
      <c r="E12" s="81"/>
    </row>
    <row r="13" spans="1:5">
      <c r="A13" s="63" t="s">
        <v>7</v>
      </c>
      <c r="B13" s="64">
        <f>SUM(B9:B12)</f>
        <v>1260000</v>
      </c>
      <c r="C13" s="87"/>
      <c r="D13" s="87"/>
      <c r="E13" s="65"/>
    </row>
    <row r="14" spans="1:5">
      <c r="A14" s="63"/>
      <c r="B14" s="64"/>
      <c r="C14" s="87"/>
      <c r="D14" s="87"/>
      <c r="E14" s="65"/>
    </row>
    <row r="15" spans="1:5">
      <c r="A15" s="81" t="s">
        <v>137</v>
      </c>
      <c r="B15" s="81">
        <v>15000</v>
      </c>
      <c r="C15" s="104" t="s">
        <v>157</v>
      </c>
      <c r="D15" s="87"/>
      <c r="E15" s="81"/>
    </row>
    <row r="16" spans="1:5">
      <c r="A16" s="81"/>
      <c r="B16" s="81"/>
      <c r="C16" s="87"/>
      <c r="D16" s="87"/>
      <c r="E16" s="81"/>
    </row>
    <row r="17" spans="1:5" s="65" customFormat="1" ht="13" thickBot="1">
      <c r="A17" s="59" t="s">
        <v>16</v>
      </c>
      <c r="B17" s="82"/>
      <c r="C17" s="83"/>
      <c r="D17" s="83"/>
      <c r="E17" s="84"/>
    </row>
    <row r="18" spans="1:5">
      <c r="A18" s="90" t="s">
        <v>17</v>
      </c>
      <c r="B18" s="89">
        <v>40000</v>
      </c>
      <c r="C18" s="104" t="s">
        <v>157</v>
      </c>
      <c r="D18" s="86"/>
      <c r="E18" s="85"/>
    </row>
    <row r="19" spans="1:5">
      <c r="A19" s="63" t="s">
        <v>18</v>
      </c>
      <c r="B19" s="64">
        <f>SUM(B18:B18)</f>
        <v>40000</v>
      </c>
      <c r="C19" s="87"/>
      <c r="D19" s="87"/>
      <c r="E19" s="65"/>
    </row>
    <row r="20" spans="1:5">
      <c r="A20" s="88"/>
      <c r="B20" s="89"/>
      <c r="C20" s="87"/>
      <c r="D20" s="87"/>
      <c r="E20" s="81"/>
    </row>
    <row r="21" spans="1:5" ht="13" thickBot="1">
      <c r="A21" s="59" t="s">
        <v>8</v>
      </c>
      <c r="B21" s="82"/>
      <c r="C21" s="83"/>
      <c r="D21" s="83"/>
      <c r="E21" s="84"/>
    </row>
    <row r="22" spans="1:5" s="65" customFormat="1">
      <c r="A22" s="81" t="s">
        <v>136</v>
      </c>
      <c r="B22" s="81">
        <v>13585</v>
      </c>
      <c r="C22" s="104"/>
      <c r="D22" s="87"/>
      <c r="E22" s="81"/>
    </row>
    <row r="23" spans="1:5">
      <c r="A23" s="85" t="s">
        <v>138</v>
      </c>
      <c r="B23" s="85">
        <v>65000</v>
      </c>
      <c r="C23" s="86"/>
      <c r="D23" s="86"/>
      <c r="E23" s="85"/>
    </row>
    <row r="24" spans="1:5">
      <c r="A24" s="91" t="s">
        <v>139</v>
      </c>
      <c r="B24" s="89">
        <v>24269</v>
      </c>
      <c r="C24" s="87"/>
      <c r="D24" s="87"/>
      <c r="E24" s="91"/>
    </row>
    <row r="25" spans="1:5" ht="12.75" customHeight="1">
      <c r="A25" s="63" t="s">
        <v>9</v>
      </c>
      <c r="B25" s="64">
        <f>SUM(B22:B24)</f>
        <v>102854</v>
      </c>
      <c r="C25" s="66"/>
      <c r="D25" s="66"/>
      <c r="E25" s="65"/>
    </row>
    <row r="26" spans="1:5">
      <c r="A26" s="63"/>
      <c r="B26" s="64"/>
      <c r="C26" s="66"/>
      <c r="D26" s="66"/>
      <c r="E26" s="65"/>
    </row>
    <row r="27" spans="1:5">
      <c r="A27" s="63"/>
      <c r="B27" s="64"/>
      <c r="C27" s="66"/>
      <c r="D27" s="66"/>
      <c r="E27" s="65"/>
    </row>
    <row r="28" spans="1:5">
      <c r="A28" s="69" t="s">
        <v>128</v>
      </c>
      <c r="B28" s="70"/>
      <c r="C28" s="71"/>
      <c r="D28" s="71"/>
      <c r="E28" s="72"/>
    </row>
    <row r="29" spans="1:5">
      <c r="A29" s="88"/>
      <c r="B29" s="89"/>
      <c r="C29" s="87"/>
      <c r="D29" s="87"/>
      <c r="E29" s="81"/>
    </row>
    <row r="30" spans="1:5" ht="13" thickBot="1">
      <c r="A30" s="59" t="s">
        <v>10</v>
      </c>
      <c r="B30" s="67" t="s">
        <v>1</v>
      </c>
      <c r="C30" s="83"/>
      <c r="D30" s="83"/>
      <c r="E30" s="68"/>
    </row>
    <row r="31" spans="1:5">
      <c r="A31" s="93" t="s">
        <v>126</v>
      </c>
      <c r="B31" s="94">
        <v>7880</v>
      </c>
      <c r="C31" s="95">
        <v>2011</v>
      </c>
      <c r="D31" s="95" t="s">
        <v>12</v>
      </c>
      <c r="E31" s="96"/>
    </row>
    <row r="32" spans="1:5">
      <c r="A32" s="88"/>
      <c r="B32" s="89"/>
      <c r="C32" s="87"/>
      <c r="D32" s="87"/>
      <c r="E32" s="81"/>
    </row>
    <row r="33" spans="1:5" ht="13" thickBot="1">
      <c r="A33" s="59" t="s">
        <v>8</v>
      </c>
      <c r="B33" s="82"/>
      <c r="C33" s="83"/>
      <c r="D33" s="83"/>
      <c r="E33" s="84"/>
    </row>
    <row r="34" spans="1:5">
      <c r="A34" s="81" t="s">
        <v>124</v>
      </c>
      <c r="B34" s="81">
        <v>4100</v>
      </c>
      <c r="C34" s="87">
        <v>2011</v>
      </c>
      <c r="D34" s="87" t="s">
        <v>12</v>
      </c>
      <c r="E34" s="81"/>
    </row>
    <row r="35" spans="1:5">
      <c r="A35" s="81" t="s">
        <v>140</v>
      </c>
      <c r="B35" s="81">
        <v>35605</v>
      </c>
      <c r="C35" s="87">
        <v>2011</v>
      </c>
      <c r="D35" s="87" t="s">
        <v>12</v>
      </c>
      <c r="E35" s="81"/>
    </row>
    <row r="36" spans="1:5">
      <c r="A36" s="81" t="s">
        <v>141</v>
      </c>
      <c r="B36" s="81"/>
      <c r="C36" s="87">
        <v>2012</v>
      </c>
      <c r="D36" s="87" t="s">
        <v>12</v>
      </c>
      <c r="E36" s="81"/>
    </row>
    <row r="37" spans="1:5">
      <c r="A37" s="91" t="s">
        <v>147</v>
      </c>
      <c r="B37" s="81">
        <v>65000</v>
      </c>
      <c r="C37" s="87">
        <v>2012</v>
      </c>
      <c r="D37" s="99" t="s">
        <v>12</v>
      </c>
      <c r="E37" s="91"/>
    </row>
    <row r="38" spans="1:5">
      <c r="A38" s="91" t="s">
        <v>148</v>
      </c>
      <c r="B38" s="81">
        <v>7000</v>
      </c>
      <c r="C38" s="87">
        <v>2012</v>
      </c>
      <c r="D38" s="99" t="s">
        <v>12</v>
      </c>
      <c r="E38" s="81"/>
    </row>
    <row r="39" spans="1:5">
      <c r="A39" s="91" t="s">
        <v>149</v>
      </c>
      <c r="B39" s="81">
        <v>30000</v>
      </c>
      <c r="C39" s="87">
        <v>2012</v>
      </c>
      <c r="D39" s="99" t="s">
        <v>12</v>
      </c>
      <c r="E39" s="81"/>
    </row>
    <row r="40" spans="1:5">
      <c r="A40" s="91" t="s">
        <v>152</v>
      </c>
      <c r="B40" s="81">
        <v>9900</v>
      </c>
      <c r="C40" s="87">
        <v>2013</v>
      </c>
      <c r="D40" s="99" t="s">
        <v>12</v>
      </c>
      <c r="E40" s="81"/>
    </row>
    <row r="41" spans="1:5">
      <c r="A41" s="91" t="s">
        <v>153</v>
      </c>
      <c r="B41" s="81">
        <v>3450</v>
      </c>
      <c r="C41" s="87">
        <v>2013</v>
      </c>
      <c r="D41" s="99" t="s">
        <v>12</v>
      </c>
      <c r="E41" s="81"/>
    </row>
    <row r="42" spans="1:5">
      <c r="A42" t="s">
        <v>123</v>
      </c>
      <c r="B42" s="81"/>
      <c r="C42" s="87">
        <v>2013</v>
      </c>
      <c r="D42" s="99" t="s">
        <v>12</v>
      </c>
      <c r="E42" s="81"/>
    </row>
    <row r="43" spans="1:5">
      <c r="A43" s="81"/>
      <c r="B43" s="81"/>
      <c r="C43" s="87"/>
      <c r="D43" s="87"/>
      <c r="E43" s="81"/>
    </row>
    <row r="44" spans="1:5" ht="13" thickBot="1">
      <c r="A44" s="59" t="s">
        <v>16</v>
      </c>
      <c r="B44" s="82"/>
      <c r="C44" s="83"/>
      <c r="D44" s="83"/>
      <c r="E44" s="84"/>
    </row>
    <row r="45" spans="1:5">
      <c r="A45" s="88"/>
      <c r="B45" s="89"/>
      <c r="C45" s="87"/>
      <c r="D45" s="87"/>
      <c r="E45" s="81"/>
    </row>
    <row r="46" spans="1:5" ht="13" thickBot="1">
      <c r="A46" s="59" t="s">
        <v>0</v>
      </c>
      <c r="B46" s="82"/>
      <c r="C46" s="83"/>
      <c r="D46" s="83"/>
      <c r="E46" s="84"/>
    </row>
    <row r="47" spans="1:5">
      <c r="A47" s="63"/>
      <c r="B47" s="64"/>
      <c r="C47" s="87"/>
      <c r="D47" s="87"/>
      <c r="E47" s="65"/>
    </row>
    <row r="48" spans="1:5" ht="13" thickBot="1">
      <c r="A48" s="59" t="s">
        <v>13</v>
      </c>
      <c r="B48" s="82"/>
      <c r="C48" s="83"/>
      <c r="D48" s="84"/>
      <c r="E48" s="84"/>
    </row>
    <row r="49" spans="1:5">
      <c r="A49" s="81" t="s">
        <v>125</v>
      </c>
      <c r="B49" s="81">
        <v>0</v>
      </c>
      <c r="C49" s="87">
        <v>2011</v>
      </c>
      <c r="D49" s="87" t="s">
        <v>12</v>
      </c>
      <c r="E49" s="81"/>
    </row>
    <row r="50" spans="1:5">
      <c r="A50" s="88" t="s">
        <v>14</v>
      </c>
      <c r="B50" s="89">
        <v>10763</v>
      </c>
      <c r="C50" s="87" t="s">
        <v>127</v>
      </c>
      <c r="D50" s="87" t="s">
        <v>12</v>
      </c>
      <c r="E50" s="81"/>
    </row>
    <row r="51" spans="1:5">
      <c r="A51" s="92" t="s">
        <v>142</v>
      </c>
      <c r="B51" s="61">
        <v>13000</v>
      </c>
      <c r="C51" s="62">
        <v>2012</v>
      </c>
      <c r="D51" s="99" t="s">
        <v>12</v>
      </c>
    </row>
    <row r="52" spans="1:5">
      <c r="A52" s="92" t="s">
        <v>143</v>
      </c>
      <c r="B52" s="61">
        <v>18200</v>
      </c>
      <c r="C52" s="62">
        <v>2012</v>
      </c>
      <c r="D52" s="99" t="s">
        <v>12</v>
      </c>
    </row>
  </sheetData>
  <phoneticPr fontId="6" type="noConversion"/>
  <conditionalFormatting sqref="C51:D65534 C1:E1 C2:D11 C12 C18:D43">
    <cfRule type="cellIs" dxfId="5" priority="7" stopIfTrue="1" operator="equal">
      <formula>"Medium"</formula>
    </cfRule>
    <cfRule type="cellIs" dxfId="4" priority="8" stopIfTrue="1" operator="equal">
      <formula>"High"</formula>
    </cfRule>
  </conditionalFormatting>
  <conditionalFormatting sqref="D45:D47 C45:C48 C49:D50 C13:D14">
    <cfRule type="cellIs" dxfId="3" priority="3" stopIfTrue="1" operator="equal">
      <formula>"Medium"</formula>
    </cfRule>
    <cfRule type="cellIs" dxfId="2" priority="4" stopIfTrue="1" operator="equal">
      <formula>"High"</formula>
    </cfRule>
  </conditionalFormatting>
  <conditionalFormatting sqref="C15:D16">
    <cfRule type="cellIs" dxfId="1" priority="1" stopIfTrue="1" operator="equal">
      <formula>"Medium"</formula>
    </cfRule>
    <cfRule type="cellIs" dxfId="0" priority="2" stopIfTrue="1" operator="equal">
      <formula>"High"</formula>
    </cfRule>
  </conditionalFormatting>
  <pageMargins left="0.7" right="0.7" top="0.75" bottom="0.75" header="0.3" footer="0.3"/>
  <pageSetup scale="6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Statement</vt:lpstr>
      <vt:lpstr>Balance Sheet</vt:lpstr>
      <vt:lpstr>Statement of Cash Flows</vt:lpstr>
      <vt:lpstr>Capital Needs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Erica Saccucci</cp:lastModifiedBy>
  <cp:lastPrinted>2013-10-21T22:56:43Z</cp:lastPrinted>
  <dcterms:created xsi:type="dcterms:W3CDTF">2009-08-03T01:41:13Z</dcterms:created>
  <dcterms:modified xsi:type="dcterms:W3CDTF">2014-03-17T15:29:07Z</dcterms:modified>
</cp:coreProperties>
</file>