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35" windowWidth="19440" windowHeight="11760" tabRatio="801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Needs'!$A$1:$E$52</definedName>
    <definedName name="_xlnm.Print_Area" localSheetId="0">'Income Statement'!$A$1:$G$72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/>
  <c r="B17"/>
  <c r="B7" i="13"/>
  <c r="B13" i="10"/>
  <c r="B29" i="14"/>
  <c r="B30"/>
  <c r="B31"/>
  <c r="B36"/>
  <c r="B37"/>
  <c r="B11" i="16"/>
  <c r="B13"/>
  <c r="B15"/>
  <c r="B25" i="10"/>
  <c r="C27" i="13"/>
  <c r="C51"/>
  <c r="C52"/>
  <c r="C62"/>
  <c r="B62"/>
  <c r="D62"/>
  <c r="C70"/>
  <c r="C71"/>
  <c r="B27"/>
  <c r="B51"/>
  <c r="B52"/>
  <c r="B70"/>
  <c r="D67"/>
  <c r="D68"/>
  <c r="B19" i="10"/>
  <c r="F27" i="13"/>
  <c r="F51"/>
  <c r="F52"/>
  <c r="F62"/>
  <c r="F70"/>
  <c r="F71"/>
  <c r="F72"/>
  <c r="G27"/>
  <c r="G51"/>
  <c r="G52"/>
  <c r="G70"/>
  <c r="G62"/>
  <c r="G71"/>
  <c r="G72"/>
  <c r="D65"/>
  <c r="D22"/>
  <c r="S90" i="17"/>
  <c r="P90"/>
  <c r="M90"/>
  <c r="Z90" s="1"/>
  <c r="J90"/>
  <c r="S89"/>
  <c r="S92"/>
  <c r="S82"/>
  <c r="S83"/>
  <c r="S85" s="1"/>
  <c r="S94" s="1"/>
  <c r="P89"/>
  <c r="P92"/>
  <c r="M89"/>
  <c r="M92"/>
  <c r="V92" s="1"/>
  <c r="J89"/>
  <c r="J92"/>
  <c r="J82"/>
  <c r="J85" s="1"/>
  <c r="M83"/>
  <c r="V83" s="1"/>
  <c r="P83"/>
  <c r="Y83" s="1"/>
  <c r="P82"/>
  <c r="P85"/>
  <c r="Y85" s="1"/>
  <c r="M82"/>
  <c r="M85"/>
  <c r="M94" s="1"/>
  <c r="W83"/>
  <c r="Y82"/>
  <c r="S70"/>
  <c r="S76" s="1"/>
  <c r="S71"/>
  <c r="S72"/>
  <c r="S73"/>
  <c r="S74"/>
  <c r="M70"/>
  <c r="V70" s="1"/>
  <c r="M71"/>
  <c r="J71"/>
  <c r="W71" s="1"/>
  <c r="M72"/>
  <c r="M73"/>
  <c r="J73"/>
  <c r="W73" s="1"/>
  <c r="V73"/>
  <c r="M74"/>
  <c r="M76"/>
  <c r="V76" s="1"/>
  <c r="Y75"/>
  <c r="P74"/>
  <c r="Y74" s="1"/>
  <c r="J74"/>
  <c r="W74" s="1"/>
  <c r="V74"/>
  <c r="P73"/>
  <c r="Y73"/>
  <c r="P72"/>
  <c r="Y72"/>
  <c r="J72"/>
  <c r="V72"/>
  <c r="P71"/>
  <c r="Y71"/>
  <c r="J70"/>
  <c r="J76"/>
  <c r="P70"/>
  <c r="P76" s="1"/>
  <c r="S64"/>
  <c r="P64"/>
  <c r="M64"/>
  <c r="Y64" s="1"/>
  <c r="Z64"/>
  <c r="J64"/>
  <c r="W64"/>
  <c r="S63"/>
  <c r="P63"/>
  <c r="M63"/>
  <c r="Y63" s="1"/>
  <c r="J63"/>
  <c r="S62"/>
  <c r="P62"/>
  <c r="M62"/>
  <c r="Y62"/>
  <c r="J62"/>
  <c r="S61"/>
  <c r="P61"/>
  <c r="M61"/>
  <c r="Y61" s="1"/>
  <c r="J61"/>
  <c r="S60"/>
  <c r="P60"/>
  <c r="M60"/>
  <c r="Y60"/>
  <c r="J60"/>
  <c r="S59"/>
  <c r="P59"/>
  <c r="M59"/>
  <c r="Y59" s="1"/>
  <c r="J59"/>
  <c r="S58"/>
  <c r="P58"/>
  <c r="Z58" s="1"/>
  <c r="M58"/>
  <c r="Y58"/>
  <c r="J58"/>
  <c r="S57"/>
  <c r="P57"/>
  <c r="M57"/>
  <c r="Y57" s="1"/>
  <c r="J57"/>
  <c r="J54"/>
  <c r="J55"/>
  <c r="J56"/>
  <c r="J66"/>
  <c r="J78" s="1"/>
  <c r="S56"/>
  <c r="P56"/>
  <c r="M56"/>
  <c r="V56" s="1"/>
  <c r="S55"/>
  <c r="P55"/>
  <c r="Z55" s="1"/>
  <c r="M55"/>
  <c r="Y55"/>
  <c r="V55"/>
  <c r="S54"/>
  <c r="S66"/>
  <c r="S78" s="1"/>
  <c r="P54"/>
  <c r="P66" s="1"/>
  <c r="M54"/>
  <c r="V54"/>
  <c r="G48"/>
  <c r="H46"/>
  <c r="D48"/>
  <c r="E31"/>
  <c r="P46"/>
  <c r="S46"/>
  <c r="V46" s="1"/>
  <c r="M46"/>
  <c r="Z46" s="1"/>
  <c r="W46"/>
  <c r="J46"/>
  <c r="J24"/>
  <c r="J25"/>
  <c r="J26"/>
  <c r="J27"/>
  <c r="J28"/>
  <c r="J29"/>
  <c r="J30"/>
  <c r="K30" s="1"/>
  <c r="J31"/>
  <c r="J32"/>
  <c r="K32" s="1"/>
  <c r="J33"/>
  <c r="J34"/>
  <c r="K34" s="1"/>
  <c r="J35"/>
  <c r="J36"/>
  <c r="J37"/>
  <c r="J38"/>
  <c r="K38" s="1"/>
  <c r="J39"/>
  <c r="J40"/>
  <c r="K40" s="1"/>
  <c r="J41"/>
  <c r="J42"/>
  <c r="K42" s="1"/>
  <c r="J43"/>
  <c r="J44"/>
  <c r="J45"/>
  <c r="J48"/>
  <c r="K46" s="1"/>
  <c r="E46"/>
  <c r="P45"/>
  <c r="S45"/>
  <c r="V45" s="1"/>
  <c r="M45"/>
  <c r="Z45" s="1"/>
  <c r="W45"/>
  <c r="E45"/>
  <c r="P44"/>
  <c r="W44" s="1"/>
  <c r="S44"/>
  <c r="V44"/>
  <c r="M44"/>
  <c r="Z44"/>
  <c r="E44"/>
  <c r="P43"/>
  <c r="S43"/>
  <c r="V43" s="1"/>
  <c r="M43"/>
  <c r="Z43" s="1"/>
  <c r="W43"/>
  <c r="E43"/>
  <c r="P42"/>
  <c r="S42"/>
  <c r="V42" s="1"/>
  <c r="M42"/>
  <c r="Z42" s="1"/>
  <c r="W42"/>
  <c r="E42"/>
  <c r="P41"/>
  <c r="S41"/>
  <c r="V41" s="1"/>
  <c r="M41"/>
  <c r="Z41" s="1"/>
  <c r="W41"/>
  <c r="E41"/>
  <c r="P40"/>
  <c r="W40" s="1"/>
  <c r="S40"/>
  <c r="V40"/>
  <c r="M40"/>
  <c r="Z40"/>
  <c r="E40"/>
  <c r="P39"/>
  <c r="M39"/>
  <c r="Y39" s="1"/>
  <c r="S39"/>
  <c r="V39" s="1"/>
  <c r="K39"/>
  <c r="E39"/>
  <c r="P38"/>
  <c r="M38"/>
  <c r="Y38"/>
  <c r="S38"/>
  <c r="V38"/>
  <c r="E38"/>
  <c r="P37"/>
  <c r="S37"/>
  <c r="V37" s="1"/>
  <c r="M37"/>
  <c r="Z37" s="1"/>
  <c r="W37"/>
  <c r="E37"/>
  <c r="P36"/>
  <c r="W36" s="1"/>
  <c r="S36"/>
  <c r="V36"/>
  <c r="M36"/>
  <c r="Z36"/>
  <c r="E36"/>
  <c r="P35"/>
  <c r="S35"/>
  <c r="V35" s="1"/>
  <c r="M35"/>
  <c r="Z35" s="1"/>
  <c r="W35"/>
  <c r="E35"/>
  <c r="P34"/>
  <c r="S34"/>
  <c r="V34" s="1"/>
  <c r="M34"/>
  <c r="Z34" s="1"/>
  <c r="W34"/>
  <c r="E34"/>
  <c r="P33"/>
  <c r="S33"/>
  <c r="V33" s="1"/>
  <c r="M33"/>
  <c r="Z33" s="1"/>
  <c r="W33"/>
  <c r="E33"/>
  <c r="P32"/>
  <c r="W32" s="1"/>
  <c r="S32"/>
  <c r="V32"/>
  <c r="M32"/>
  <c r="Z32"/>
  <c r="E32"/>
  <c r="S31"/>
  <c r="P31"/>
  <c r="V31" s="1"/>
  <c r="M31"/>
  <c r="M24"/>
  <c r="M25"/>
  <c r="Z25" s="1"/>
  <c r="M26"/>
  <c r="M27"/>
  <c r="M28"/>
  <c r="M29"/>
  <c r="Z29" s="1"/>
  <c r="M30"/>
  <c r="M48"/>
  <c r="N32" s="1"/>
  <c r="H31"/>
  <c r="S30"/>
  <c r="W30" s="1"/>
  <c r="P30"/>
  <c r="V30"/>
  <c r="Z30"/>
  <c r="H30"/>
  <c r="S29"/>
  <c r="P29"/>
  <c r="W29"/>
  <c r="H29"/>
  <c r="S28"/>
  <c r="P28"/>
  <c r="V28" s="1"/>
  <c r="W28"/>
  <c r="H28"/>
  <c r="S27"/>
  <c r="P27"/>
  <c r="W27" s="1"/>
  <c r="Z27"/>
  <c r="H27"/>
  <c r="S26"/>
  <c r="W26" s="1"/>
  <c r="P26"/>
  <c r="V26"/>
  <c r="Z26"/>
  <c r="H26"/>
  <c r="S25"/>
  <c r="P25"/>
  <c r="W25"/>
  <c r="H25"/>
  <c r="S24"/>
  <c r="P24"/>
  <c r="V24" s="1"/>
  <c r="W24"/>
  <c r="H24"/>
  <c r="E24"/>
  <c r="G20"/>
  <c r="G50"/>
  <c r="D20"/>
  <c r="E17"/>
  <c r="S18"/>
  <c r="T18" s="1"/>
  <c r="P18"/>
  <c r="V18"/>
  <c r="M18"/>
  <c r="Z18"/>
  <c r="J18"/>
  <c r="S17"/>
  <c r="T17" s="1"/>
  <c r="P5"/>
  <c r="P6"/>
  <c r="W6" s="1"/>
  <c r="P7"/>
  <c r="P8"/>
  <c r="Z8" s="1"/>
  <c r="P9"/>
  <c r="P10"/>
  <c r="Z10" s="1"/>
  <c r="P11"/>
  <c r="P12"/>
  <c r="Z12" s="1"/>
  <c r="P13"/>
  <c r="P14"/>
  <c r="Z14" s="1"/>
  <c r="P15"/>
  <c r="P16"/>
  <c r="Y16" s="1"/>
  <c r="P17"/>
  <c r="P20"/>
  <c r="Q11" s="1"/>
  <c r="V17"/>
  <c r="M17"/>
  <c r="J17"/>
  <c r="J5"/>
  <c r="J6"/>
  <c r="J20" s="1"/>
  <c r="J7"/>
  <c r="J8"/>
  <c r="J9"/>
  <c r="J10"/>
  <c r="J11"/>
  <c r="J12"/>
  <c r="J13"/>
  <c r="J14"/>
  <c r="J15"/>
  <c r="J16"/>
  <c r="K16" s="1"/>
  <c r="S16"/>
  <c r="T16" s="1"/>
  <c r="S5"/>
  <c r="V5"/>
  <c r="M7"/>
  <c r="Z7"/>
  <c r="S9"/>
  <c r="V9"/>
  <c r="Q13"/>
  <c r="M15"/>
  <c r="Y15"/>
  <c r="M16"/>
  <c r="E16"/>
  <c r="S15"/>
  <c r="S14"/>
  <c r="T14" s="1"/>
  <c r="M14"/>
  <c r="N14" s="1"/>
  <c r="E14"/>
  <c r="S13"/>
  <c r="V13"/>
  <c r="M13"/>
  <c r="S12"/>
  <c r="V12" s="1"/>
  <c r="M12"/>
  <c r="W12"/>
  <c r="H12"/>
  <c r="M11"/>
  <c r="Y11" s="1"/>
  <c r="S11"/>
  <c r="V11" s="1"/>
  <c r="S10"/>
  <c r="V10" s="1"/>
  <c r="M10"/>
  <c r="W10"/>
  <c r="H10"/>
  <c r="M9"/>
  <c r="Z9" s="1"/>
  <c r="W9"/>
  <c r="H9"/>
  <c r="S8"/>
  <c r="V8" s="1"/>
  <c r="M8"/>
  <c r="M20" s="1"/>
  <c r="W8"/>
  <c r="S7"/>
  <c r="W7" s="1"/>
  <c r="V7"/>
  <c r="S6"/>
  <c r="V6"/>
  <c r="M6"/>
  <c r="Z6"/>
  <c r="H6"/>
  <c r="M5"/>
  <c r="Z5"/>
  <c r="W5"/>
  <c r="H5"/>
  <c r="D69" i="13"/>
  <c r="D66"/>
  <c r="D64"/>
  <c r="D61"/>
  <c r="D60"/>
  <c r="D59"/>
  <c r="D58"/>
  <c r="D57"/>
  <c r="D55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6"/>
  <c r="D25"/>
  <c r="D24"/>
  <c r="D23"/>
  <c r="D21"/>
  <c r="D20"/>
  <c r="D19"/>
  <c r="D18"/>
  <c r="D17"/>
  <c r="G10"/>
  <c r="G11"/>
  <c r="C10"/>
  <c r="C11"/>
  <c r="C7"/>
  <c r="C8"/>
  <c r="B8"/>
  <c r="F7"/>
  <c r="F8"/>
  <c r="G7"/>
  <c r="G8"/>
  <c r="Y13" i="17"/>
  <c r="Y17"/>
  <c r="E12"/>
  <c r="E10"/>
  <c r="E8"/>
  <c r="E6"/>
  <c r="K24"/>
  <c r="K48" s="1"/>
  <c r="V16"/>
  <c r="V25"/>
  <c r="V29"/>
  <c r="H18"/>
  <c r="H16"/>
  <c r="H14"/>
  <c r="V15"/>
  <c r="Y18"/>
  <c r="Y25"/>
  <c r="Y29"/>
  <c r="Y70"/>
  <c r="Z71"/>
  <c r="Z83"/>
  <c r="Y90"/>
  <c r="W55"/>
  <c r="K45"/>
  <c r="K37"/>
  <c r="N29"/>
  <c r="N35"/>
  <c r="N43"/>
  <c r="T12"/>
  <c r="T5"/>
  <c r="Q18"/>
  <c r="F10" i="13"/>
  <c r="F11"/>
  <c r="Y92" i="17"/>
  <c r="Z92"/>
  <c r="P94"/>
  <c r="Q17"/>
  <c r="Q5"/>
  <c r="Q20" s="1"/>
  <c r="Q12"/>
  <c r="N46"/>
  <c r="N38"/>
  <c r="N28"/>
  <c r="K36"/>
  <c r="K44"/>
  <c r="W57"/>
  <c r="Y89"/>
  <c r="V82"/>
  <c r="Y30"/>
  <c r="Y26"/>
  <c r="E18"/>
  <c r="K31"/>
  <c r="K27"/>
  <c r="Y31"/>
  <c r="E5"/>
  <c r="E7"/>
  <c r="E9"/>
  <c r="E11"/>
  <c r="E13"/>
  <c r="Y5"/>
  <c r="E15"/>
  <c r="V59"/>
  <c r="V63"/>
  <c r="V89"/>
  <c r="V90"/>
  <c r="E20"/>
  <c r="B18" i="14"/>
  <c r="D70" i="13"/>
  <c r="D27"/>
  <c r="D51"/>
  <c r="B10"/>
  <c r="N27" i="17"/>
  <c r="N30"/>
  <c r="V62"/>
  <c r="V60"/>
  <c r="V58"/>
  <c r="Y7"/>
  <c r="K26"/>
  <c r="K28"/>
  <c r="Z15"/>
  <c r="Z73"/>
  <c r="Y54"/>
  <c r="W58"/>
  <c r="N40"/>
  <c r="W76"/>
  <c r="Q10"/>
  <c r="Q16"/>
  <c r="T20"/>
  <c r="T7"/>
  <c r="N45"/>
  <c r="N37"/>
  <c r="N31"/>
  <c r="Z74"/>
  <c r="Y14"/>
  <c r="S48"/>
  <c r="H15"/>
  <c r="H17"/>
  <c r="V14"/>
  <c r="D50"/>
  <c r="W15"/>
  <c r="H7"/>
  <c r="H8"/>
  <c r="H11"/>
  <c r="H13"/>
  <c r="H20"/>
  <c r="Y12"/>
  <c r="E25"/>
  <c r="E26"/>
  <c r="E27"/>
  <c r="E28"/>
  <c r="E29"/>
  <c r="E30"/>
  <c r="E48"/>
  <c r="H32"/>
  <c r="H33"/>
  <c r="H34"/>
  <c r="H35"/>
  <c r="H36"/>
  <c r="H37"/>
  <c r="H38"/>
  <c r="H39"/>
  <c r="H40"/>
  <c r="H41"/>
  <c r="H42"/>
  <c r="H43"/>
  <c r="H44"/>
  <c r="H45"/>
  <c r="H48"/>
  <c r="Y33"/>
  <c r="Y35"/>
  <c r="Y37"/>
  <c r="Y41"/>
  <c r="Y43"/>
  <c r="Y45"/>
  <c r="D7" i="13"/>
  <c r="C72"/>
  <c r="B71"/>
  <c r="D71"/>
  <c r="D10"/>
  <c r="D52"/>
  <c r="D8"/>
  <c r="B11"/>
  <c r="D11"/>
  <c r="B72"/>
  <c r="D72"/>
  <c r="P78" i="17" l="1"/>
  <c r="Z76"/>
  <c r="Y76"/>
  <c r="N6"/>
  <c r="N5"/>
  <c r="N20" s="1"/>
  <c r="M50"/>
  <c r="N8"/>
  <c r="N16"/>
  <c r="N10"/>
  <c r="N9"/>
  <c r="N12"/>
  <c r="N7"/>
  <c r="N17"/>
  <c r="N15"/>
  <c r="N18"/>
  <c r="K12"/>
  <c r="K8"/>
  <c r="K10"/>
  <c r="K14"/>
  <c r="K15"/>
  <c r="J50"/>
  <c r="K11"/>
  <c r="K13"/>
  <c r="K9"/>
  <c r="K18"/>
  <c r="K7"/>
  <c r="K5"/>
  <c r="K20" s="1"/>
  <c r="Z94"/>
  <c r="Y94"/>
  <c r="V94"/>
  <c r="V85"/>
  <c r="J94"/>
  <c r="W94" s="1"/>
  <c r="K17"/>
  <c r="Z20"/>
  <c r="N11"/>
  <c r="Y20"/>
  <c r="Y46"/>
  <c r="Y44"/>
  <c r="Y42"/>
  <c r="Y40"/>
  <c r="Y36"/>
  <c r="Y34"/>
  <c r="Y32"/>
  <c r="Y10"/>
  <c r="Y6"/>
  <c r="W18"/>
  <c r="S20"/>
  <c r="N33"/>
  <c r="N41"/>
  <c r="T11"/>
  <c r="T10"/>
  <c r="T6"/>
  <c r="K6"/>
  <c r="Q6"/>
  <c r="Q7"/>
  <c r="N44"/>
  <c r="N36"/>
  <c r="N26"/>
  <c r="Z85"/>
  <c r="W85"/>
  <c r="V61"/>
  <c r="V57"/>
  <c r="Y9"/>
  <c r="K25"/>
  <c r="K29"/>
  <c r="N24"/>
  <c r="N48" s="1"/>
  <c r="Y24"/>
  <c r="Y28"/>
  <c r="Z31"/>
  <c r="N34"/>
  <c r="N42"/>
  <c r="Q15"/>
  <c r="Q9"/>
  <c r="Q8"/>
  <c r="T15"/>
  <c r="P50"/>
  <c r="Q14"/>
  <c r="T8"/>
  <c r="T9"/>
  <c r="N39"/>
  <c r="N25"/>
  <c r="K33"/>
  <c r="K41"/>
  <c r="Z57"/>
  <c r="Y27"/>
  <c r="W14"/>
  <c r="V27"/>
  <c r="T13"/>
  <c r="P48"/>
  <c r="Y8"/>
  <c r="Z24"/>
  <c r="Z28"/>
  <c r="K35"/>
  <c r="K43"/>
  <c r="Y56"/>
  <c r="V64"/>
  <c r="V71"/>
  <c r="M66"/>
  <c r="V66" l="1"/>
  <c r="W66"/>
  <c r="M78"/>
  <c r="Q24"/>
  <c r="Q48" s="1"/>
  <c r="Q27"/>
  <c r="Q31"/>
  <c r="Q35"/>
  <c r="Q39"/>
  <c r="Q43"/>
  <c r="T25"/>
  <c r="T29"/>
  <c r="T34"/>
  <c r="T38"/>
  <c r="T42"/>
  <c r="T46"/>
  <c r="T45"/>
  <c r="T41"/>
  <c r="T37"/>
  <c r="T33"/>
  <c r="Z48"/>
  <c r="T28"/>
  <c r="T24"/>
  <c r="T48" s="1"/>
  <c r="Q44"/>
  <c r="Q40"/>
  <c r="Q36"/>
  <c r="Q32"/>
  <c r="Q28"/>
  <c r="W48"/>
  <c r="Q25"/>
  <c r="Q29"/>
  <c r="Q33"/>
  <c r="Q37"/>
  <c r="Q41"/>
  <c r="Q45"/>
  <c r="T27"/>
  <c r="T31"/>
  <c r="T32"/>
  <c r="T36"/>
  <c r="T40"/>
  <c r="T44"/>
  <c r="Y48"/>
  <c r="Q46"/>
  <c r="Q42"/>
  <c r="Q34"/>
  <c r="Q30"/>
  <c r="Q26"/>
  <c r="Y78"/>
  <c r="Z78"/>
  <c r="T43"/>
  <c r="T35"/>
  <c r="T30"/>
  <c r="Y66"/>
  <c r="Y50"/>
  <c r="Z50"/>
  <c r="W20"/>
  <c r="V20"/>
  <c r="S50"/>
  <c r="T39"/>
  <c r="T26"/>
  <c r="Q38"/>
  <c r="V48"/>
  <c r="Z66"/>
  <c r="V50" l="1"/>
  <c r="W50"/>
  <c r="V78"/>
  <c r="W78"/>
</calcChain>
</file>

<file path=xl/sharedStrings.xml><?xml version="1.0" encoding="utf-8"?>
<sst xmlns="http://schemas.openxmlformats.org/spreadsheetml/2006/main" count="288" uniqueCount="249">
  <si>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</si>
  <si>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</si>
  <si>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</si>
  <si>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</si>
  <si>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</si>
  <si>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</si>
  <si>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</si>
  <si>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</si>
  <si>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</si>
  <si>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</si>
  <si>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</si>
  <si>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</si>
  <si>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</si>
  <si>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</si>
  <si>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</si>
  <si>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</si>
  <si>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</si>
  <si>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</si>
  <si>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</si>
  <si>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</si>
  <si>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</si>
  <si>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</si>
  <si>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</si>
  <si>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</si>
  <si>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</si>
  <si>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</si>
  <si>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</si>
  <si>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</si>
  <si>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</si>
  <si>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</si>
  <si>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</si>
  <si>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</si>
  <si>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</si>
  <si>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</si>
  <si>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</si>
  <si>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</si>
  <si>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</si>
  <si>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</si>
  <si>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</si>
  <si>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</si>
  <si>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</si>
  <si>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</si>
  <si>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</si>
  <si>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</si>
  <si>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</si>
  <si>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</si>
  <si>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</si>
  <si>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</si>
  <si>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</si>
  <si>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</si>
  <si>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</si>
  <si>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</si>
  <si>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</si>
  <si>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</si>
  <si>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</si>
  <si>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</si>
  <si>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</si>
  <si>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</si>
  <si>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</si>
  <si>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</si>
  <si>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</si>
  <si>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</si>
  <si>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</si>
  <si>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</si>
  <si>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</si>
  <si>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</si>
  <si>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</si>
  <si>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</si>
  <si>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</si>
  <si>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</si>
  <si>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</si>
  <si>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</si>
  <si>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</si>
  <si>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</si>
  <si>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</si>
  <si>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</si>
  <si>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</si>
  <si>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</si>
  <si>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</si>
  <si>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</si>
  <si>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</si>
  <si>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</si>
  <si>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</si>
  <si>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</si>
  <si>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</si>
  <si>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</si>
  <si>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</si>
  <si>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</si>
  <si>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</si>
  <si>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</si>
  <si>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</si>
  <si>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</si>
  <si>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</si>
  <si>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</si>
  <si>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</si>
  <si>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</si>
  <si>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</si>
  <si>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</si>
  <si>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</si>
  <si>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</si>
  <si>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</si>
  <si>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</si>
  <si>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</si>
  <si>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</si>
  <si>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</si>
  <si>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</si>
  <si>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</si>
  <si>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</si>
  <si>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</si>
  <si>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</si>
  <si>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</si>
  <si>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</si>
  <si>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</si>
  <si>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</si>
  <si>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</si>
  <si>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</si>
  <si>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</si>
  <si>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</si>
  <si>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</si>
  <si>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</si>
  <si>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</si>
  <si>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</si>
  <si>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</si>
  <si>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</si>
  <si>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</si>
  <si>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</si>
  <si>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</si>
  <si>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</si>
  <si>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</si>
  <si>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</si>
  <si>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</si>
  <si>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</si>
  <si>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</si>
  <si>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</si>
  <si>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</si>
  <si>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</si>
  <si>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</si>
  <si>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</si>
  <si>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</si>
  <si>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</si>
  <si>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</si>
  <si>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</si>
  <si>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</si>
  <si>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</si>
  <si>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</si>
  <si>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</si>
  <si>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</si>
  <si>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</si>
  <si>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</si>
  <si>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</si>
  <si>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</si>
  <si>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</si>
  <si>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</si>
  <si>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</si>
  <si>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</si>
  <si>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</si>
  <si>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</si>
  <si>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</si>
  <si>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</si>
  <si>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</si>
  <si>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</si>
  <si>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</si>
  <si>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</si>
  <si>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</si>
  <si>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</si>
  <si>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</si>
  <si>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</si>
  <si>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</si>
  <si>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</si>
  <si>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</si>
  <si>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</si>
  <si>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</si>
  <si>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</si>
  <si>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</si>
  <si>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</si>
  <si>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</si>
  <si>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</si>
  <si>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</si>
  <si>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</si>
  <si>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</si>
  <si>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</si>
  <si>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</si>
  <si>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</si>
  <si>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</si>
  <si>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</si>
  <si>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</si>
  <si>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</si>
  <si>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</si>
  <si>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</si>
  <si>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</si>
  <si>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</si>
  <si>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</si>
  <si>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</si>
  <si>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</si>
  <si>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</si>
  <si>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</si>
  <si>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</si>
  <si>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</si>
  <si>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</si>
  <si>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</si>
  <si>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</si>
  <si>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</si>
  <si>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</si>
  <si>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</si>
  <si>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</si>
  <si>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</si>
  <si>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</si>
  <si>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</si>
  <si>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</si>
  <si>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</si>
  <si>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</si>
  <si>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</si>
  <si>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</si>
  <si>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</si>
  <si>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</si>
  <si>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</si>
  <si>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</si>
  <si>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</si>
  <si>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</si>
  <si>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</si>
  <si>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</si>
  <si>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</si>
  <si>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</si>
  <si>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</si>
  <si>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</si>
  <si>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</si>
  <si>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</si>
  <si>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</si>
  <si>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</si>
  <si>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</si>
  <si>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</si>
  <si>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</si>
  <si>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</si>
  <si>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</si>
  <si>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</si>
  <si>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</si>
  <si>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</si>
  <si>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</si>
  <si>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</si>
  <si>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June 30, 14</t>
  </si>
  <si>
    <t>Jul 1, '12- June 30, 13</t>
  </si>
  <si>
    <t>FY 2014 YTD</t>
  </si>
  <si>
    <t>July 31, 2013</t>
  </si>
  <si>
    <t>Jul 1, '13 -July 31, 13</t>
  </si>
  <si>
    <t>FY 2014 BUDGET</t>
  </si>
  <si>
    <t>FY 2013 ACTUALS</t>
  </si>
  <si>
    <t>Jul 1, '13 - Aug 31, '13</t>
  </si>
  <si>
    <t>Jul 1, '12 - Aug 31, '12</t>
  </si>
  <si>
    <t>`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</si>
</sst>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\-_);_(@_)"/>
  </numFmts>
  <fonts count="26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  <xf numFmtId="39" fontId="23" fillId="0" borderId="7" xfId="0" applyNumberFormat="1" applyFont="1" applyBorder="1"/>
    <xf numFmtId="49" fontId="22" fillId="0" borderId="0" xfId="0" applyNumberFormat="1" applyFont="1"/>
    <xf numFmtId="168" fontId="8" fillId="0" borderId="0" xfId="0" applyNumberFormat="1" applyFont="1" applyFill="1" applyBorder="1" applyProtection="1">
      <protection locked="0"/>
    </xf>
    <xf numFmtId="39" fontId="22" fillId="0" borderId="5" xfId="0" applyNumberFormat="1" applyFont="1" applyBorder="1"/>
    <xf numFmtId="0" fontId="0" fillId="0" borderId="8" xfId="6" applyFont="1" applyBorder="1" applyAlignment="1">
      <alignment horizontal="center"/>
    </xf>
  </cellXfs>
  <cellStyles count="73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microsoft.com/office/2006/relationships/xlExternalLinkPath/xlPathMissing" Target="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9"/>
    <pageSetUpPr fitToPage="1"/>
  </sheetPr>
  <dimension ref="A1:L73"/>
  <sheetViews>
    <sheetView tabSelected="1" zoomScaleNormal="100" zoomScaleSheetLayoutView="100" workbookViewId="0">
      <selection activeCell="A71" sqref="A71"/>
    </sheetView>
  </sheetViews>
  <sheetFormatPr defaultColWidth="8.85546875" defaultRowHeight="11.25"/>
  <cols>
    <col min="1" max="1" width="41.85546875" style="71" bestFit="1" customWidth="1"/>
    <col min="2" max="3" width="17.140625" style="81" bestFit="1" customWidth="1"/>
    <col min="4" max="4" width="6.140625" style="134" bestFit="1" customWidth="1"/>
    <col min="5" max="5" width="2.42578125" style="82" customWidth="1"/>
    <col min="6" max="6" width="17.140625" style="81" bestFit="1" customWidth="1"/>
    <col min="7" max="7" width="17.42578125" style="78" bestFit="1" customWidth="1"/>
    <col min="8" max="16384" width="8.8554687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197</v>
      </c>
      <c r="B2" s="80">
        <v>41517</v>
      </c>
    </row>
    <row r="3" spans="1:12" ht="13.5" customHeight="1">
      <c r="A3" s="79" t="s">
        <v>94</v>
      </c>
      <c r="B3" s="83">
        <v>500</v>
      </c>
    </row>
    <row r="5" spans="1:12" s="79" customFormat="1">
      <c r="A5" s="84" t="s">
        <v>98</v>
      </c>
      <c r="B5" s="85" t="s">
        <v>241</v>
      </c>
      <c r="C5" s="85" t="s">
        <v>226</v>
      </c>
      <c r="D5" s="135" t="s">
        <v>198</v>
      </c>
      <c r="E5" s="77"/>
      <c r="F5" s="85" t="s">
        <v>244</v>
      </c>
      <c r="G5" s="85" t="s">
        <v>245</v>
      </c>
      <c r="H5" s="86"/>
      <c r="I5" s="86"/>
      <c r="J5" s="87"/>
      <c r="L5" s="88"/>
    </row>
    <row r="6" spans="1:12" s="89" customFormat="1" ht="12" thickBot="1">
      <c r="B6" s="66" t="s">
        <v>246</v>
      </c>
      <c r="C6" s="66" t="s">
        <v>247</v>
      </c>
      <c r="D6" s="136"/>
      <c r="E6" s="90"/>
      <c r="F6" s="66" t="s">
        <v>239</v>
      </c>
      <c r="G6" s="66" t="s">
        <v>240</v>
      </c>
      <c r="H6" s="91"/>
      <c r="I6" s="91"/>
      <c r="J6" s="92"/>
      <c r="L6" s="93"/>
    </row>
    <row r="7" spans="1:12" s="89" customFormat="1" ht="12" thickTop="1">
      <c r="A7" s="94" t="s">
        <v>97</v>
      </c>
      <c r="B7" s="95">
        <f>B17/(($B$2-DATE(2010,7,1))/7)</f>
        <v>415.43451166810718</v>
      </c>
      <c r="C7" s="95">
        <f>C17/(($B$2-DATE(2010,7,1))/7)</f>
        <v>485.36372515125328</v>
      </c>
      <c r="D7" s="137">
        <f>(B7-C7)/C7</f>
        <v>-0.14407589578589572</v>
      </c>
      <c r="E7" s="95"/>
      <c r="F7" s="95">
        <f>F17/52</f>
        <v>8690.5769230769238</v>
      </c>
      <c r="G7" s="95">
        <f>G17/52</f>
        <v>8159.8259615384613</v>
      </c>
      <c r="H7" s="91"/>
      <c r="I7" s="91"/>
      <c r="J7" s="92"/>
      <c r="L7" s="93"/>
    </row>
    <row r="8" spans="1:12" s="89" customFormat="1">
      <c r="A8" s="94" t="s">
        <v>95</v>
      </c>
      <c r="B8" s="95">
        <f>B7/$B$3</f>
        <v>0.83086902333621437</v>
      </c>
      <c r="C8" s="95">
        <f>C7/$B$3</f>
        <v>0.97072745030250651</v>
      </c>
      <c r="D8" s="137">
        <f>(B8-C8)/C8</f>
        <v>-0.14407589578589566</v>
      </c>
      <c r="E8" s="95"/>
      <c r="F8" s="95">
        <f>F7/$B$3</f>
        <v>17.381153846153847</v>
      </c>
      <c r="G8" s="95">
        <f>G7/$B$3</f>
        <v>16.319651923076922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99</v>
      </c>
      <c r="B10" s="95">
        <f>B51/(($B$2-DATE(2010,7,1))/7)</f>
        <v>584.90094209161634</v>
      </c>
      <c r="C10" s="95">
        <f>C51/(($B$2-DATE(2010,7,1))/7)</f>
        <v>780.92538461538459</v>
      </c>
      <c r="D10" s="137">
        <f>(B10-C10)/C10</f>
        <v>-0.25101558533702001</v>
      </c>
      <c r="E10" s="95"/>
      <c r="F10" s="95">
        <f>F51/52</f>
        <v>15193.557692307691</v>
      </c>
      <c r="G10" s="95">
        <f>G51/52</f>
        <v>16108.9025</v>
      </c>
      <c r="H10" s="91"/>
      <c r="I10" s="91"/>
      <c r="J10" s="92"/>
      <c r="L10" s="96"/>
    </row>
    <row r="11" spans="1:12" s="89" customFormat="1">
      <c r="A11" s="79" t="s">
        <v>96</v>
      </c>
      <c r="B11" s="95">
        <f>B10/$B$3</f>
        <v>1.1698018841832327</v>
      </c>
      <c r="C11" s="95">
        <f>C10/$B$3</f>
        <v>1.5618507692307693</v>
      </c>
      <c r="D11" s="137">
        <f>(B11-C11)/C11</f>
        <v>-0.25101558533702001</v>
      </c>
      <c r="E11" s="95"/>
      <c r="F11" s="95">
        <f>F10/$B$3</f>
        <v>30.387115384615385</v>
      </c>
      <c r="G11" s="95">
        <f>G10/$B$3</f>
        <v>32.217804999999998</v>
      </c>
      <c r="H11" s="91"/>
      <c r="I11" s="91"/>
      <c r="J11" s="92"/>
      <c r="L11" s="96"/>
    </row>
    <row r="13" spans="1:12">
      <c r="A13" s="73" t="s">
        <v>79</v>
      </c>
      <c r="B13" s="85" t="s">
        <v>241</v>
      </c>
      <c r="C13" s="85" t="s">
        <v>226</v>
      </c>
      <c r="D13" s="135"/>
      <c r="E13" s="77"/>
      <c r="F13" s="85" t="s">
        <v>244</v>
      </c>
      <c r="G13" s="85" t="s">
        <v>245</v>
      </c>
    </row>
    <row r="14" spans="1:12" s="90" customFormat="1" ht="12" thickBot="1">
      <c r="A14" s="65"/>
      <c r="B14" s="66" t="s">
        <v>246</v>
      </c>
      <c r="C14" s="66" t="s">
        <v>247</v>
      </c>
      <c r="D14" s="136"/>
      <c r="F14" s="66" t="s">
        <v>239</v>
      </c>
      <c r="G14" s="66" t="s">
        <v>240</v>
      </c>
    </row>
    <row r="15" spans="1:12" ht="12" thickTop="1">
      <c r="A15" s="67" t="s">
        <v>103</v>
      </c>
      <c r="B15" s="68"/>
      <c r="C15" s="68"/>
      <c r="D15" s="138"/>
      <c r="E15" s="78"/>
      <c r="F15" s="68"/>
    </row>
    <row r="16" spans="1:12">
      <c r="A16" s="67" t="s">
        <v>104</v>
      </c>
      <c r="B16" s="68"/>
      <c r="C16" s="68"/>
      <c r="D16" s="138"/>
      <c r="E16" s="78"/>
      <c r="F16" s="68"/>
      <c r="G16" s="68"/>
    </row>
    <row r="17" spans="1:7">
      <c r="A17" s="72" t="s">
        <v>105</v>
      </c>
      <c r="B17" s="168">
        <v>68665.39</v>
      </c>
      <c r="C17" s="168">
        <v>80223.69</v>
      </c>
      <c r="D17" s="138">
        <f t="shared" ref="D17:D52" si="0">(B17-C17)/C17</f>
        <v>-0.14407589578589569</v>
      </c>
      <c r="E17" s="78"/>
      <c r="F17" s="193">
        <v>451910</v>
      </c>
      <c r="G17" s="168">
        <v>424310.95</v>
      </c>
    </row>
    <row r="18" spans="1:7">
      <c r="A18" s="72" t="s">
        <v>106</v>
      </c>
      <c r="B18" s="168">
        <v>0</v>
      </c>
      <c r="C18" s="168">
        <v>0</v>
      </c>
      <c r="D18" s="138" t="e">
        <f t="shared" si="0"/>
        <v>#DIV/0!</v>
      </c>
      <c r="E18" s="78"/>
      <c r="F18" s="193">
        <v>35948</v>
      </c>
      <c r="G18" s="168">
        <v>55525.4</v>
      </c>
    </row>
    <row r="19" spans="1:7">
      <c r="A19" s="72" t="s">
        <v>107</v>
      </c>
      <c r="B19" s="168">
        <v>0</v>
      </c>
      <c r="C19" s="168">
        <v>0</v>
      </c>
      <c r="D19" s="138" t="e">
        <f t="shared" si="0"/>
        <v>#DIV/0!</v>
      </c>
      <c r="E19" s="78"/>
      <c r="F19" s="193">
        <v>25000</v>
      </c>
      <c r="G19" s="168">
        <v>15348.35</v>
      </c>
    </row>
    <row r="20" spans="1:7">
      <c r="A20" s="72" t="s">
        <v>108</v>
      </c>
      <c r="B20" s="168">
        <v>83</v>
      </c>
      <c r="C20" s="168">
        <v>200</v>
      </c>
      <c r="D20" s="138">
        <f t="shared" si="0"/>
        <v>-0.58499999999999996</v>
      </c>
      <c r="E20" s="78"/>
      <c r="F20" s="193">
        <v>1534</v>
      </c>
      <c r="G20" s="168">
        <v>1678</v>
      </c>
    </row>
    <row r="21" spans="1:7">
      <c r="A21" s="72" t="s">
        <v>109</v>
      </c>
      <c r="B21" s="168">
        <v>11366.9</v>
      </c>
      <c r="C21" s="168">
        <v>8035</v>
      </c>
      <c r="D21" s="138">
        <f t="shared" si="0"/>
        <v>0.41467330429371496</v>
      </c>
      <c r="E21" s="78"/>
      <c r="F21" s="98">
        <v>17500</v>
      </c>
      <c r="G21" s="168">
        <v>14561.19</v>
      </c>
    </row>
    <row r="22" spans="1:7">
      <c r="A22" s="72" t="s">
        <v>214</v>
      </c>
      <c r="B22" s="168">
        <v>504.55</v>
      </c>
      <c r="C22" s="168">
        <v>1568</v>
      </c>
      <c r="D22" s="138">
        <f>(B22-C22)/C22</f>
        <v>-0.67822066326530617</v>
      </c>
      <c r="E22" s="78"/>
      <c r="F22" s="98">
        <v>2200</v>
      </c>
      <c r="G22" s="168">
        <v>2518.85</v>
      </c>
    </row>
    <row r="23" spans="1:7">
      <c r="A23" s="72" t="s">
        <v>110</v>
      </c>
      <c r="B23" s="168">
        <v>1650</v>
      </c>
      <c r="C23" s="168">
        <v>3000</v>
      </c>
      <c r="D23" s="138">
        <f t="shared" si="0"/>
        <v>-0.45</v>
      </c>
      <c r="E23" s="78"/>
      <c r="F23" s="98">
        <v>14925</v>
      </c>
      <c r="G23" s="168">
        <v>17390</v>
      </c>
    </row>
    <row r="24" spans="1:7">
      <c r="A24" s="72" t="s">
        <v>111</v>
      </c>
      <c r="B24" s="168">
        <v>535</v>
      </c>
      <c r="C24" s="168">
        <v>1926.1</v>
      </c>
      <c r="D24" s="138">
        <f t="shared" si="0"/>
        <v>-0.72223664399563881</v>
      </c>
      <c r="E24" s="78"/>
      <c r="F24" s="98">
        <v>212500</v>
      </c>
      <c r="G24" s="168">
        <v>213615.85</v>
      </c>
    </row>
    <row r="25" spans="1:7">
      <c r="A25" s="72" t="s">
        <v>112</v>
      </c>
      <c r="B25" s="168">
        <v>113.92</v>
      </c>
      <c r="C25" s="168">
        <v>80.03</v>
      </c>
      <c r="D25" s="138">
        <f t="shared" si="0"/>
        <v>0.42346620017493442</v>
      </c>
      <c r="E25" s="78"/>
      <c r="F25" s="98">
        <v>264</v>
      </c>
      <c r="G25" s="168">
        <v>570.65</v>
      </c>
    </row>
    <row r="26" spans="1:7" ht="12" thickBot="1">
      <c r="A26" s="72" t="s">
        <v>113</v>
      </c>
      <c r="B26" s="170">
        <v>6049.12</v>
      </c>
      <c r="C26" s="170">
        <v>5074.91</v>
      </c>
      <c r="D26" s="139">
        <f t="shared" si="0"/>
        <v>0.19196596589890266</v>
      </c>
      <c r="E26" s="78"/>
      <c r="F26" s="128">
        <v>44940</v>
      </c>
      <c r="G26" s="170">
        <v>36369.96</v>
      </c>
    </row>
    <row r="27" spans="1:7">
      <c r="A27" s="67" t="s">
        <v>114</v>
      </c>
      <c r="B27" s="98">
        <f>ROUND(SUM(B15:B26),5)</f>
        <v>88967.88</v>
      </c>
      <c r="C27" s="167">
        <f>SUM(C17:C26)</f>
        <v>100107.73000000001</v>
      </c>
      <c r="D27" s="138">
        <f>(B27-C27)/C27</f>
        <v>-0.11127861954316619</v>
      </c>
      <c r="E27" s="78"/>
      <c r="F27" s="98">
        <f>SUM(F17:F26)</f>
        <v>806721</v>
      </c>
      <c r="G27" s="98">
        <f>ROUND(SUM(G16:G26),5)</f>
        <v>781889.2</v>
      </c>
    </row>
    <row r="28" spans="1:7" ht="30" customHeight="1">
      <c r="A28" s="67" t="s">
        <v>115</v>
      </c>
      <c r="B28" s="98"/>
      <c r="C28" s="68"/>
      <c r="D28" s="138"/>
      <c r="E28" s="78"/>
      <c r="F28" s="68"/>
      <c r="G28" s="68"/>
    </row>
    <row r="29" spans="1:7">
      <c r="A29" s="72" t="s">
        <v>116</v>
      </c>
      <c r="B29" s="168">
        <v>65608.02</v>
      </c>
      <c r="C29" s="168">
        <v>61166.96</v>
      </c>
      <c r="D29" s="138">
        <f t="shared" si="0"/>
        <v>7.2605537368540224E-2</v>
      </c>
      <c r="E29" s="78"/>
      <c r="F29" s="98">
        <v>337193</v>
      </c>
      <c r="G29" s="168">
        <v>350523.94</v>
      </c>
    </row>
    <row r="30" spans="1:7">
      <c r="A30" s="72" t="s">
        <v>117</v>
      </c>
      <c r="B30" s="168">
        <v>3016</v>
      </c>
      <c r="C30" s="168">
        <v>8728</v>
      </c>
      <c r="D30" s="138">
        <f t="shared" si="0"/>
        <v>-0.65444546287809346</v>
      </c>
      <c r="E30" s="78"/>
      <c r="F30" s="98">
        <v>47950</v>
      </c>
      <c r="G30" s="168">
        <v>52368</v>
      </c>
    </row>
    <row r="31" spans="1:7">
      <c r="A31" s="72" t="s">
        <v>118</v>
      </c>
      <c r="B31" s="168">
        <v>3844.84</v>
      </c>
      <c r="C31" s="168">
        <v>3839.35</v>
      </c>
      <c r="D31" s="138">
        <f t="shared" si="0"/>
        <v>1.4299295453658136E-3</v>
      </c>
      <c r="E31" s="78"/>
      <c r="F31" s="98">
        <v>25796</v>
      </c>
      <c r="G31" s="168">
        <v>19951.509999999998</v>
      </c>
    </row>
    <row r="32" spans="1:7">
      <c r="A32" s="72" t="s">
        <v>119</v>
      </c>
      <c r="B32" s="168">
        <v>-3016</v>
      </c>
      <c r="C32" s="168">
        <v>762</v>
      </c>
      <c r="D32" s="138">
        <f t="shared" si="0"/>
        <v>-4.9580052493438318</v>
      </c>
      <c r="E32" s="78"/>
      <c r="F32" s="98">
        <v>19476</v>
      </c>
      <c r="G32" s="168">
        <v>4076</v>
      </c>
    </row>
    <row r="33" spans="1:7">
      <c r="A33" s="72" t="s">
        <v>120</v>
      </c>
      <c r="B33" s="168">
        <v>0</v>
      </c>
      <c r="C33" s="168">
        <v>0</v>
      </c>
      <c r="D33" s="138" t="e">
        <f t="shared" si="0"/>
        <v>#DIV/0!</v>
      </c>
      <c r="E33" s="78"/>
      <c r="F33" s="98">
        <v>3400</v>
      </c>
      <c r="G33" s="168">
        <v>4085.97</v>
      </c>
    </row>
    <row r="34" spans="1:7">
      <c r="A34" s="72" t="s">
        <v>121</v>
      </c>
      <c r="B34" s="168">
        <v>913.28</v>
      </c>
      <c r="C34" s="168">
        <v>875.4</v>
      </c>
      <c r="D34" s="138">
        <f t="shared" si="0"/>
        <v>4.3271647246972807E-2</v>
      </c>
      <c r="E34" s="78"/>
      <c r="F34" s="98">
        <v>10150</v>
      </c>
      <c r="G34" s="168">
        <v>9535.2000000000007</v>
      </c>
    </row>
    <row r="35" spans="1:7">
      <c r="A35" s="72" t="s">
        <v>122</v>
      </c>
      <c r="B35" s="168">
        <v>5101.33</v>
      </c>
      <c r="C35" s="168">
        <v>3606</v>
      </c>
      <c r="D35" s="138">
        <f t="shared" si="0"/>
        <v>0.41467831392124238</v>
      </c>
      <c r="E35" s="78"/>
      <c r="F35" s="98">
        <v>23399</v>
      </c>
      <c r="G35" s="168">
        <v>31676.76</v>
      </c>
    </row>
    <row r="36" spans="1:7">
      <c r="A36" s="72" t="s">
        <v>123</v>
      </c>
      <c r="B36" s="168">
        <v>0</v>
      </c>
      <c r="C36" s="168">
        <v>18</v>
      </c>
      <c r="D36" s="138">
        <f t="shared" si="0"/>
        <v>-1</v>
      </c>
      <c r="E36" s="78"/>
      <c r="F36" s="98">
        <v>25</v>
      </c>
      <c r="G36" s="168">
        <v>464.1</v>
      </c>
    </row>
    <row r="37" spans="1:7">
      <c r="A37" s="72" t="s">
        <v>124</v>
      </c>
      <c r="B37" s="168">
        <v>1752.22</v>
      </c>
      <c r="C37" s="168">
        <v>3035.84</v>
      </c>
      <c r="D37" s="138">
        <f t="shared" si="0"/>
        <v>-0.42282201960577637</v>
      </c>
      <c r="E37" s="78"/>
      <c r="F37" s="98">
        <v>12552</v>
      </c>
      <c r="G37" s="168">
        <v>10161.32</v>
      </c>
    </row>
    <row r="38" spans="1:7">
      <c r="A38" s="72" t="s">
        <v>125</v>
      </c>
      <c r="B38" s="168">
        <v>622.21</v>
      </c>
      <c r="C38" s="168">
        <v>1068.83</v>
      </c>
      <c r="D38" s="138">
        <f t="shared" si="0"/>
        <v>-0.41785878016148492</v>
      </c>
      <c r="E38" s="78"/>
      <c r="F38" s="98">
        <v>4500</v>
      </c>
      <c r="G38" s="168">
        <v>4457.4399999999996</v>
      </c>
    </row>
    <row r="39" spans="1:7">
      <c r="A39" s="72" t="s">
        <v>126</v>
      </c>
      <c r="B39" s="168">
        <v>3953.6</v>
      </c>
      <c r="C39" s="168">
        <v>1475.4</v>
      </c>
      <c r="D39" s="138">
        <f t="shared" si="0"/>
        <v>1.6796800867561337</v>
      </c>
      <c r="E39" s="78"/>
      <c r="F39" s="98">
        <v>16410</v>
      </c>
      <c r="G39" s="168">
        <v>17245.310000000001</v>
      </c>
    </row>
    <row r="40" spans="1:7">
      <c r="A40" s="72" t="s">
        <v>127</v>
      </c>
      <c r="B40" s="168">
        <v>1147.3499999999999</v>
      </c>
      <c r="C40" s="168">
        <v>3722.2</v>
      </c>
      <c r="D40" s="138">
        <f t="shared" si="0"/>
        <v>-0.69175487614851427</v>
      </c>
      <c r="E40" s="78"/>
      <c r="F40" s="98">
        <v>15534</v>
      </c>
      <c r="G40" s="168">
        <v>13284.02</v>
      </c>
    </row>
    <row r="41" spans="1:7">
      <c r="A41" s="72" t="s">
        <v>128</v>
      </c>
      <c r="B41" s="168">
        <v>463.26</v>
      </c>
      <c r="C41" s="168">
        <v>581.89</v>
      </c>
      <c r="D41" s="138">
        <f t="shared" si="0"/>
        <v>-0.20387014727869529</v>
      </c>
      <c r="E41" s="78"/>
      <c r="F41" s="98">
        <v>3284</v>
      </c>
      <c r="G41" s="168">
        <v>3311.56</v>
      </c>
    </row>
    <row r="42" spans="1:7">
      <c r="A42" s="72" t="s">
        <v>129</v>
      </c>
      <c r="B42" s="168">
        <v>3000.15</v>
      </c>
      <c r="C42" s="168">
        <v>3814.16</v>
      </c>
      <c r="D42" s="138">
        <f t="shared" si="0"/>
        <v>-0.21341789542127226</v>
      </c>
      <c r="E42" s="78"/>
      <c r="F42" s="98">
        <v>17480</v>
      </c>
      <c r="G42" s="168">
        <v>28648.85</v>
      </c>
    </row>
    <row r="43" spans="1:7">
      <c r="A43" s="72" t="s">
        <v>130</v>
      </c>
      <c r="B43" s="168">
        <v>0</v>
      </c>
      <c r="C43" s="168">
        <v>0</v>
      </c>
      <c r="D43" s="138" t="e">
        <f t="shared" si="0"/>
        <v>#DIV/0!</v>
      </c>
      <c r="E43" s="78"/>
      <c r="F43" s="98"/>
      <c r="G43" s="168"/>
    </row>
    <row r="44" spans="1:7">
      <c r="A44" s="72" t="s">
        <v>131</v>
      </c>
      <c r="B44" s="168">
        <v>691.6</v>
      </c>
      <c r="C44" s="168">
        <v>2052.88</v>
      </c>
      <c r="D44" s="138">
        <f t="shared" si="0"/>
        <v>-0.66310743930478167</v>
      </c>
      <c r="E44" s="78"/>
      <c r="F44" s="98">
        <v>11310</v>
      </c>
      <c r="G44" s="168">
        <v>9987.0499999999993</v>
      </c>
    </row>
    <row r="45" spans="1:7">
      <c r="A45" s="72" t="s">
        <v>132</v>
      </c>
      <c r="B45" s="168">
        <v>231.94</v>
      </c>
      <c r="C45" s="168">
        <v>1417.1</v>
      </c>
      <c r="D45" s="138">
        <f t="shared" si="0"/>
        <v>-0.83632771152353391</v>
      </c>
      <c r="E45" s="78"/>
      <c r="F45" s="98">
        <v>1800</v>
      </c>
      <c r="G45" s="168">
        <v>2824.01</v>
      </c>
    </row>
    <row r="46" spans="1:7">
      <c r="A46" s="72" t="s">
        <v>133</v>
      </c>
      <c r="B46" s="168">
        <v>0</v>
      </c>
      <c r="C46" s="168">
        <v>12318</v>
      </c>
      <c r="D46" s="138">
        <f t="shared" si="0"/>
        <v>-1</v>
      </c>
      <c r="E46" s="78"/>
      <c r="F46" s="98">
        <v>80003</v>
      </c>
      <c r="G46" s="168">
        <v>74008</v>
      </c>
    </row>
    <row r="47" spans="1:7">
      <c r="A47" s="72" t="s">
        <v>134</v>
      </c>
      <c r="B47" s="168">
        <v>0</v>
      </c>
      <c r="C47" s="168">
        <v>4312</v>
      </c>
      <c r="D47" s="138">
        <f t="shared" si="0"/>
        <v>-1</v>
      </c>
      <c r="E47" s="78"/>
      <c r="F47" s="98">
        <v>28001</v>
      </c>
      <c r="G47" s="168">
        <v>25872</v>
      </c>
    </row>
    <row r="48" spans="1:7">
      <c r="A48" s="72" t="s">
        <v>135</v>
      </c>
      <c r="B48" s="168">
        <v>0</v>
      </c>
      <c r="C48" s="168">
        <v>4126</v>
      </c>
      <c r="D48" s="138">
        <f t="shared" si="0"/>
        <v>-1</v>
      </c>
      <c r="E48" s="78"/>
      <c r="F48" s="98">
        <v>26652</v>
      </c>
      <c r="G48" s="168">
        <v>24756</v>
      </c>
    </row>
    <row r="49" spans="1:7">
      <c r="A49" s="72" t="s">
        <v>136</v>
      </c>
      <c r="B49" s="168">
        <v>0</v>
      </c>
      <c r="C49" s="168">
        <v>1050</v>
      </c>
      <c r="D49" s="138">
        <f t="shared" si="0"/>
        <v>-1</v>
      </c>
      <c r="E49" s="78"/>
      <c r="F49" s="98">
        <v>1150</v>
      </c>
      <c r="G49" s="168">
        <v>1050</v>
      </c>
    </row>
    <row r="50" spans="1:7" ht="12" thickBot="1">
      <c r="A50" s="72" t="s">
        <v>137</v>
      </c>
      <c r="B50" s="170">
        <v>9345.9699999999993</v>
      </c>
      <c r="C50" s="170">
        <v>11105.8</v>
      </c>
      <c r="D50" s="140">
        <f t="shared" si="0"/>
        <v>-0.15846044409227611</v>
      </c>
      <c r="E50" s="78"/>
      <c r="F50" s="129">
        <v>104000</v>
      </c>
      <c r="G50" s="170">
        <v>149375.89000000001</v>
      </c>
    </row>
    <row r="51" spans="1:7" ht="12" thickBot="1">
      <c r="A51" s="67" t="s">
        <v>138</v>
      </c>
      <c r="B51" s="130">
        <f>ROUND(SUM(B28:B50),5)</f>
        <v>96675.77</v>
      </c>
      <c r="C51" s="130">
        <f>ROUND(SUM(C28:C50),5)</f>
        <v>129075.81</v>
      </c>
      <c r="D51" s="141">
        <f t="shared" si="0"/>
        <v>-0.25101558533702012</v>
      </c>
      <c r="E51" s="78"/>
      <c r="F51" s="130">
        <f>SUM(F29:F50)</f>
        <v>790065</v>
      </c>
      <c r="G51" s="130">
        <f>ROUND(SUM(G28:G50),5)</f>
        <v>837662.93</v>
      </c>
    </row>
    <row r="52" spans="1:7" ht="30" customHeight="1">
      <c r="A52" s="67" t="s">
        <v>248</v>
      </c>
      <c r="B52" s="68">
        <f>(B27-B51)</f>
        <v>-7707.8899999999994</v>
      </c>
      <c r="C52" s="168">
        <f>ROUND(C15+C27-C51,5)</f>
        <v>-28968.080000000002</v>
      </c>
      <c r="D52" s="138">
        <f t="shared" si="0"/>
        <v>-0.73391781574754011</v>
      </c>
      <c r="E52" s="78"/>
      <c r="F52" s="68">
        <f>(F27-F51)</f>
        <v>16656</v>
      </c>
      <c r="G52" s="68">
        <f>(G27-G51)</f>
        <v>-55773.730000000098</v>
      </c>
    </row>
    <row r="53" spans="1:7" ht="30" customHeight="1">
      <c r="A53" s="67" t="s">
        <v>139</v>
      </c>
      <c r="B53" s="68"/>
      <c r="C53" s="68"/>
      <c r="D53" s="138"/>
      <c r="E53" s="78"/>
      <c r="F53" s="68"/>
      <c r="G53" s="68"/>
    </row>
    <row r="54" spans="1:7">
      <c r="A54" s="67" t="s">
        <v>140</v>
      </c>
      <c r="B54" s="68"/>
      <c r="C54" s="68"/>
      <c r="D54" s="138"/>
      <c r="E54" s="78"/>
      <c r="F54" s="68"/>
      <c r="G54" s="68"/>
    </row>
    <row r="55" spans="1:7">
      <c r="A55" s="72" t="s">
        <v>141</v>
      </c>
      <c r="B55" s="168">
        <v>0</v>
      </c>
      <c r="C55" s="168">
        <v>511</v>
      </c>
      <c r="D55" s="138">
        <f t="shared" ref="D55:D70" si="1">(B55-C55)/C55</f>
        <v>-1</v>
      </c>
      <c r="E55" s="78"/>
      <c r="F55" s="98">
        <v>2000</v>
      </c>
      <c r="G55" s="168">
        <v>24115.94</v>
      </c>
    </row>
    <row r="56" spans="1:7">
      <c r="A56" s="72" t="s">
        <v>232</v>
      </c>
      <c r="B56" s="168">
        <v>0</v>
      </c>
      <c r="C56" s="168">
        <v>0</v>
      </c>
      <c r="D56" s="138"/>
      <c r="E56" s="78"/>
      <c r="F56" s="167"/>
      <c r="G56" s="168">
        <v>98</v>
      </c>
    </row>
    <row r="57" spans="1:7">
      <c r="A57" s="72" t="s">
        <v>142</v>
      </c>
      <c r="B57" s="168">
        <v>1451.25</v>
      </c>
      <c r="C57" s="168">
        <v>1354.12</v>
      </c>
      <c r="D57" s="138">
        <f t="shared" si="1"/>
        <v>7.1729241130771365E-2</v>
      </c>
      <c r="E57" s="78"/>
      <c r="F57" s="98">
        <v>5000</v>
      </c>
      <c r="G57" s="168">
        <v>3764.1</v>
      </c>
    </row>
    <row r="58" spans="1:7">
      <c r="A58" s="72" t="s">
        <v>143</v>
      </c>
      <c r="B58" s="168">
        <v>195</v>
      </c>
      <c r="C58" s="168">
        <v>195</v>
      </c>
      <c r="D58" s="138">
        <f t="shared" si="1"/>
        <v>0</v>
      </c>
      <c r="E58" s="78"/>
      <c r="F58" s="98">
        <v>1000</v>
      </c>
      <c r="G58" s="168">
        <v>825</v>
      </c>
    </row>
    <row r="59" spans="1:7">
      <c r="A59" s="72" t="s">
        <v>144</v>
      </c>
      <c r="B59" s="168">
        <v>0</v>
      </c>
      <c r="C59" s="168">
        <v>0</v>
      </c>
      <c r="D59" s="138" t="e">
        <f t="shared" si="1"/>
        <v>#DIV/0!</v>
      </c>
      <c r="E59" s="78"/>
      <c r="F59" s="98">
        <v>0</v>
      </c>
      <c r="G59" s="168">
        <v>0</v>
      </c>
    </row>
    <row r="60" spans="1:7">
      <c r="A60" s="72" t="s">
        <v>145</v>
      </c>
      <c r="B60" s="168">
        <v>0</v>
      </c>
      <c r="C60" s="168">
        <v>0</v>
      </c>
      <c r="D60" s="138" t="e">
        <f t="shared" si="1"/>
        <v>#DIV/0!</v>
      </c>
      <c r="E60" s="78"/>
      <c r="F60" s="98">
        <v>0</v>
      </c>
      <c r="G60" s="168">
        <v>0</v>
      </c>
    </row>
    <row r="61" spans="1:7" ht="12" thickBot="1">
      <c r="A61" s="72" t="s">
        <v>146</v>
      </c>
      <c r="B61" s="169">
        <v>149011.45000000001</v>
      </c>
      <c r="C61" s="169">
        <v>22531.98</v>
      </c>
      <c r="D61" s="139">
        <f t="shared" si="1"/>
        <v>5.6133313628007846</v>
      </c>
      <c r="E61" s="78"/>
      <c r="F61" s="128">
        <v>350000</v>
      </c>
      <c r="G61" s="169">
        <v>218901.46</v>
      </c>
    </row>
    <row r="62" spans="1:7">
      <c r="A62" s="67" t="s">
        <v>147</v>
      </c>
      <c r="B62" s="98">
        <f>ROUND(SUM(B54:B61),5)</f>
        <v>150657.70000000001</v>
      </c>
      <c r="C62" s="98">
        <f>ROUND(SUM(C54:C61),5)</f>
        <v>24592.1</v>
      </c>
      <c r="D62" s="138">
        <f t="shared" si="1"/>
        <v>5.126264125471188</v>
      </c>
      <c r="E62" s="78"/>
      <c r="F62" s="98">
        <f>SUM(F55:F61)</f>
        <v>358000</v>
      </c>
      <c r="G62" s="98">
        <f>ROUND(SUM(G54:G61),5)</f>
        <v>247704.5</v>
      </c>
    </row>
    <row r="63" spans="1:7" ht="30" customHeight="1">
      <c r="A63" s="67" t="s">
        <v>148</v>
      </c>
      <c r="B63" s="68"/>
      <c r="C63" s="68"/>
      <c r="D63" s="138"/>
      <c r="E63" s="78"/>
      <c r="F63" s="68"/>
      <c r="G63" s="68"/>
    </row>
    <row r="64" spans="1:7">
      <c r="A64" s="72" t="s">
        <v>149</v>
      </c>
      <c r="B64" s="168">
        <v>0</v>
      </c>
      <c r="C64" s="168">
        <v>0</v>
      </c>
      <c r="D64" s="138" t="e">
        <f t="shared" si="1"/>
        <v>#DIV/0!</v>
      </c>
      <c r="E64" s="78"/>
      <c r="F64" s="98">
        <v>2000</v>
      </c>
      <c r="G64" s="168">
        <v>27175.61</v>
      </c>
    </row>
    <row r="65" spans="1:7">
      <c r="A65" s="72" t="s">
        <v>213</v>
      </c>
      <c r="B65" s="168">
        <v>0</v>
      </c>
      <c r="C65" s="168">
        <v>0</v>
      </c>
      <c r="D65" s="138" t="e">
        <f>(B65-C65)/C65</f>
        <v>#DIV/0!</v>
      </c>
      <c r="E65" s="78"/>
      <c r="F65" s="98">
        <v>5000</v>
      </c>
      <c r="G65" s="168">
        <v>200</v>
      </c>
    </row>
    <row r="66" spans="1:7">
      <c r="A66" s="72" t="s">
        <v>150</v>
      </c>
      <c r="B66" s="168">
        <v>0</v>
      </c>
      <c r="C66" s="168">
        <v>1300</v>
      </c>
      <c r="D66" s="138">
        <f t="shared" si="1"/>
        <v>-1</v>
      </c>
      <c r="E66" s="78"/>
      <c r="F66" s="98">
        <v>5000</v>
      </c>
      <c r="G66" s="168">
        <v>5350</v>
      </c>
    </row>
    <row r="67" spans="1:7">
      <c r="A67" s="192" t="s">
        <v>225</v>
      </c>
      <c r="B67" s="168">
        <v>0</v>
      </c>
      <c r="C67" s="168">
        <v>0</v>
      </c>
      <c r="D67" s="138" t="e">
        <f>(B67-C67)/C67</f>
        <v>#DIV/0!</v>
      </c>
      <c r="E67" s="78"/>
      <c r="F67" s="167">
        <v>0</v>
      </c>
      <c r="G67" s="168">
        <v>-875</v>
      </c>
    </row>
    <row r="68" spans="1:7">
      <c r="A68" s="72" t="s">
        <v>151</v>
      </c>
      <c r="B68" s="168">
        <v>0</v>
      </c>
      <c r="C68" s="168">
        <v>0</v>
      </c>
      <c r="D68" s="138" t="e">
        <f>(B68-C68)/C68</f>
        <v>#DIV/0!</v>
      </c>
      <c r="E68" s="78"/>
      <c r="F68" s="98">
        <v>0</v>
      </c>
      <c r="G68" s="168"/>
    </row>
    <row r="69" spans="1:7" ht="12" thickBot="1">
      <c r="A69" s="72" t="s">
        <v>152</v>
      </c>
      <c r="B69" s="170">
        <v>1490.35</v>
      </c>
      <c r="C69" s="170">
        <v>5877.66</v>
      </c>
      <c r="D69" s="140">
        <f t="shared" si="1"/>
        <v>-0.74643820840266362</v>
      </c>
      <c r="E69" s="78"/>
      <c r="F69" s="129">
        <v>0</v>
      </c>
      <c r="G69" s="170">
        <v>212921.71</v>
      </c>
    </row>
    <row r="70" spans="1:7" ht="12" thickBot="1">
      <c r="A70" s="67" t="s">
        <v>153</v>
      </c>
      <c r="B70" s="131">
        <f>ROUND(SUM(B63:B69),5)</f>
        <v>1490.35</v>
      </c>
      <c r="C70" s="131">
        <f>ROUND(SUM(C63:C69),5)</f>
        <v>7177.66</v>
      </c>
      <c r="D70" s="142">
        <f t="shared" si="1"/>
        <v>-0.79236269201940457</v>
      </c>
      <c r="E70" s="78"/>
      <c r="F70" s="131">
        <f>SUM(F64:F69)</f>
        <v>12000</v>
      </c>
      <c r="G70" s="131">
        <f>ROUND(SUM(G63:G69),5)</f>
        <v>244772.32</v>
      </c>
    </row>
    <row r="71" spans="1:7" ht="30" customHeight="1" thickBot="1">
      <c r="A71" s="67" t="s">
        <v>154</v>
      </c>
      <c r="B71" s="131">
        <f>ROUND(B53+B62-B70,5)</f>
        <v>149167.35</v>
      </c>
      <c r="C71" s="131">
        <f>ROUND(C53+C62-C70,5)</f>
        <v>17414.439999999999</v>
      </c>
      <c r="D71" s="142">
        <f>(B71-C71)/C71</f>
        <v>7.5657276375238025</v>
      </c>
      <c r="E71" s="78"/>
      <c r="F71" s="131">
        <f>(F62-F70)</f>
        <v>346000</v>
      </c>
      <c r="G71" s="131">
        <f>ROUND(G53+G62-G70,5)</f>
        <v>2932.18</v>
      </c>
    </row>
    <row r="72" spans="1:7" s="70" customFormat="1" ht="30" customHeight="1" thickBot="1">
      <c r="A72" s="67" t="s">
        <v>155</v>
      </c>
      <c r="B72" s="191">
        <f>ROUND(B52+B71,5)</f>
        <v>141459.46</v>
      </c>
      <c r="C72" s="191">
        <f>ROUND(C52+C71,5)</f>
        <v>-11553.64</v>
      </c>
      <c r="D72" s="143">
        <f>(B72-C72)/C72</f>
        <v>-13.243713669458282</v>
      </c>
      <c r="F72" s="132">
        <f>(F52+F71)</f>
        <v>362656</v>
      </c>
      <c r="G72" s="132">
        <f>(G52+G71)</f>
        <v>-52841.550000000097</v>
      </c>
    </row>
    <row r="73" spans="1:7" ht="12" thickTop="1">
      <c r="E73" s="78"/>
    </row>
  </sheetData>
  <phoneticPr fontId="18" type="noConversion"/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  <pageSetUpPr fitToPage="1"/>
  </sheetPr>
  <dimension ref="A1:C38"/>
  <sheetViews>
    <sheetView view="pageBreakPreview" topLeftCell="A7" zoomScaleSheetLayoutView="100" workbookViewId="0">
      <selection activeCell="B33" sqref="B33:B35"/>
    </sheetView>
  </sheetViews>
  <sheetFormatPr defaultColWidth="8.85546875" defaultRowHeight="11.25"/>
  <cols>
    <col min="1" max="1" width="33.42578125" style="71" bestFit="1" customWidth="1"/>
    <col min="2" max="2" width="11.28515625" style="81" bestFit="1" customWidth="1"/>
    <col min="3" max="3" width="38.28515625" style="78" bestFit="1" customWidth="1"/>
    <col min="4" max="16384" width="8.85546875" style="78"/>
  </cols>
  <sheetData>
    <row r="1" spans="1:3">
      <c r="A1" s="73" t="s">
        <v>199</v>
      </c>
      <c r="B1" s="85" t="s">
        <v>241</v>
      </c>
      <c r="C1" s="85" t="s">
        <v>78</v>
      </c>
    </row>
    <row r="2" spans="1:3" s="90" customFormat="1" ht="12" thickBot="1">
      <c r="A2" s="79" t="s">
        <v>197</v>
      </c>
      <c r="B2" s="66" t="s">
        <v>242</v>
      </c>
    </row>
    <row r="3" spans="1:3" ht="12" thickTop="1">
      <c r="A3" s="67" t="s">
        <v>156</v>
      </c>
      <c r="B3" s="68"/>
    </row>
    <row r="4" spans="1:3">
      <c r="A4" s="72" t="s">
        <v>157</v>
      </c>
      <c r="B4" s="68"/>
    </row>
    <row r="5" spans="1:3">
      <c r="A5" s="72" t="s">
        <v>158</v>
      </c>
      <c r="B5" s="68"/>
    </row>
    <row r="6" spans="1:3">
      <c r="A6" s="72" t="s">
        <v>159</v>
      </c>
      <c r="B6" s="168">
        <v>251098.36</v>
      </c>
    </row>
    <row r="7" spans="1:3">
      <c r="A7" s="72" t="s">
        <v>160</v>
      </c>
      <c r="B7" s="168">
        <v>26024.87</v>
      </c>
    </row>
    <row r="8" spans="1:3">
      <c r="A8" s="72" t="s">
        <v>161</v>
      </c>
      <c r="B8" s="170">
        <v>8357.42</v>
      </c>
    </row>
    <row r="9" spans="1:3">
      <c r="A9" s="67" t="s">
        <v>162</v>
      </c>
      <c r="B9" s="164">
        <f>ROUND(SUM(B5:B8),5)</f>
        <v>285480.65000000002</v>
      </c>
    </row>
    <row r="10" spans="1:3" ht="30" customHeight="1">
      <c r="A10" s="67" t="s">
        <v>163</v>
      </c>
      <c r="B10" s="68"/>
    </row>
    <row r="11" spans="1:3">
      <c r="A11" s="72" t="s">
        <v>164</v>
      </c>
      <c r="B11" s="170">
        <v>3014.21</v>
      </c>
    </row>
    <row r="12" spans="1:3">
      <c r="A12" s="67" t="s">
        <v>165</v>
      </c>
      <c r="B12" s="170">
        <v>3014.21</v>
      </c>
    </row>
    <row r="13" spans="1:3" ht="30" customHeight="1">
      <c r="A13" s="67" t="s">
        <v>166</v>
      </c>
      <c r="B13" s="68"/>
    </row>
    <row r="14" spans="1:3">
      <c r="A14" s="72" t="s">
        <v>167</v>
      </c>
      <c r="B14" s="170"/>
    </row>
    <row r="15" spans="1:3">
      <c r="A15" s="72" t="s">
        <v>168</v>
      </c>
      <c r="B15" s="129"/>
    </row>
    <row r="16" spans="1:3" ht="12" thickBot="1">
      <c r="A16" s="67" t="s">
        <v>169</v>
      </c>
      <c r="B16" s="170"/>
    </row>
    <row r="17" spans="1:2" ht="30" customHeight="1" thickBot="1">
      <c r="A17" s="67" t="s">
        <v>170</v>
      </c>
      <c r="B17" s="131">
        <f>ROUND(B4+B9+B12+B16,5)</f>
        <v>288494.86</v>
      </c>
    </row>
    <row r="18" spans="1:2" s="70" customFormat="1" ht="30" customHeight="1">
      <c r="A18" s="67" t="s">
        <v>171</v>
      </c>
      <c r="B18" s="165">
        <f>ROUND(B5+B10+B13+B17,5)</f>
        <v>288494.86</v>
      </c>
    </row>
    <row r="19" spans="1:2" ht="31.5" customHeight="1">
      <c r="A19" s="67" t="s">
        <v>172</v>
      </c>
      <c r="B19" s="68"/>
    </row>
    <row r="20" spans="1:2">
      <c r="A20" s="67" t="s">
        <v>173</v>
      </c>
      <c r="B20" s="68"/>
    </row>
    <row r="21" spans="1:2">
      <c r="A21" s="67" t="s">
        <v>174</v>
      </c>
      <c r="B21" s="170"/>
    </row>
    <row r="22" spans="1:2">
      <c r="A22" s="67" t="s">
        <v>175</v>
      </c>
      <c r="B22" s="68"/>
    </row>
    <row r="23" spans="1:2" ht="12" thickBot="1">
      <c r="A23" s="72" t="s">
        <v>176</v>
      </c>
      <c r="B23" s="169">
        <v>-79.92</v>
      </c>
    </row>
    <row r="24" spans="1:2" ht="12" thickBot="1">
      <c r="A24" s="67" t="s">
        <v>177</v>
      </c>
      <c r="B24" s="169">
        <v>-79.92</v>
      </c>
    </row>
    <row r="25" spans="1:2" ht="30" customHeight="1">
      <c r="A25" s="67" t="s">
        <v>178</v>
      </c>
      <c r="B25" s="68"/>
    </row>
    <row r="26" spans="1:2">
      <c r="A26" s="72" t="s">
        <v>179</v>
      </c>
      <c r="B26" s="68">
        <v>0</v>
      </c>
    </row>
    <row r="27" spans="1:2">
      <c r="A27" s="72" t="s">
        <v>215</v>
      </c>
      <c r="B27" s="168">
        <v>0</v>
      </c>
    </row>
    <row r="28" spans="1:2" ht="12" thickBot="1">
      <c r="A28" s="72" t="s">
        <v>180</v>
      </c>
      <c r="B28" s="170">
        <v>1072.83</v>
      </c>
    </row>
    <row r="29" spans="1:2" ht="12" thickBot="1">
      <c r="A29" s="67" t="s">
        <v>181</v>
      </c>
      <c r="B29" s="166">
        <f>ROUND(SUM(B26:B28),5)</f>
        <v>1072.83</v>
      </c>
    </row>
    <row r="30" spans="1:2" ht="30" customHeight="1" thickBot="1">
      <c r="A30" s="67" t="s">
        <v>182</v>
      </c>
      <c r="B30" s="194">
        <f>ROUND(B25+B29,5)</f>
        <v>1072.83</v>
      </c>
    </row>
    <row r="31" spans="1:2" ht="30" customHeight="1">
      <c r="A31" s="67" t="s">
        <v>183</v>
      </c>
      <c r="B31" s="168">
        <f>ROUND(B26+B30,5)</f>
        <v>1072.83</v>
      </c>
    </row>
    <row r="32" spans="1:2" ht="30" customHeight="1">
      <c r="A32" s="67" t="s">
        <v>184</v>
      </c>
      <c r="B32" s="68"/>
    </row>
    <row r="33" spans="1:2">
      <c r="A33" s="72" t="s">
        <v>185</v>
      </c>
      <c r="B33" s="168">
        <v>-293680.92</v>
      </c>
    </row>
    <row r="34" spans="1:2">
      <c r="A34" s="72" t="s">
        <v>186</v>
      </c>
      <c r="B34" s="168">
        <v>455106.27</v>
      </c>
    </row>
    <row r="35" spans="1:2" ht="12" thickBot="1">
      <c r="A35" s="67" t="s">
        <v>155</v>
      </c>
      <c r="B35" s="170">
        <v>126196.61</v>
      </c>
    </row>
    <row r="36" spans="1:2" ht="12" thickBot="1">
      <c r="A36" s="67" t="s">
        <v>187</v>
      </c>
      <c r="B36" s="131">
        <f>ROUND(SUM(B32:B35),5)</f>
        <v>287621.96000000002</v>
      </c>
    </row>
    <row r="37" spans="1:2" s="70" customFormat="1" ht="30" customHeight="1" thickBot="1">
      <c r="A37" s="67" t="s">
        <v>188</v>
      </c>
      <c r="B37" s="191">
        <f>ROUND(B20+B31+B36,5)</f>
        <v>288694.78999999998</v>
      </c>
    </row>
    <row r="38" spans="1:2" ht="12" thickTop="1"/>
  </sheetData>
  <phoneticPr fontId="18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9"/>
    <pageSetUpPr fitToPage="1"/>
  </sheetPr>
  <dimension ref="A1:C16"/>
  <sheetViews>
    <sheetView view="pageBreakPreview" zoomScaleSheetLayoutView="100" workbookViewId="0">
      <selection activeCell="B1" sqref="B1"/>
    </sheetView>
  </sheetViews>
  <sheetFormatPr defaultColWidth="8.85546875" defaultRowHeight="12.75"/>
  <cols>
    <col min="1" max="1" width="34.140625" style="69" bestFit="1" customWidth="1"/>
    <col min="2" max="2" width="16.7109375" style="69" bestFit="1" customWidth="1"/>
  </cols>
  <sheetData>
    <row r="1" spans="1:3" s="78" customFormat="1" ht="11.25">
      <c r="A1" s="73" t="s">
        <v>216</v>
      </c>
      <c r="B1" s="85" t="s">
        <v>241</v>
      </c>
      <c r="C1" s="85" t="s">
        <v>78</v>
      </c>
    </row>
    <row r="2" spans="1:3" ht="13.5" thickBot="1">
      <c r="A2" s="79" t="s">
        <v>197</v>
      </c>
      <c r="B2" s="97" t="s">
        <v>243</v>
      </c>
    </row>
    <row r="3" spans="1:3" ht="13.5" thickTop="1">
      <c r="A3" s="99" t="s">
        <v>189</v>
      </c>
      <c r="B3" s="98"/>
    </row>
    <row r="4" spans="1:3">
      <c r="A4" s="99" t="s">
        <v>155</v>
      </c>
      <c r="B4" s="168">
        <v>111627.14</v>
      </c>
    </row>
    <row r="5" spans="1:3">
      <c r="A5" s="99" t="s">
        <v>190</v>
      </c>
      <c r="B5" s="98"/>
    </row>
    <row r="6" spans="1:3">
      <c r="A6" s="99" t="s">
        <v>191</v>
      </c>
      <c r="B6" s="98"/>
    </row>
    <row r="7" spans="1:3">
      <c r="A7" s="100" t="s">
        <v>207</v>
      </c>
      <c r="B7" s="168">
        <v>-75</v>
      </c>
    </row>
    <row r="8" spans="1:3">
      <c r="A8" s="100" t="s">
        <v>208</v>
      </c>
      <c r="B8" s="168">
        <v>14619.1</v>
      </c>
    </row>
    <row r="9" spans="1:3">
      <c r="A9" s="100" t="s">
        <v>227</v>
      </c>
      <c r="B9" s="170">
        <v>-8076</v>
      </c>
    </row>
    <row r="10" spans="1:3" ht="13.5" thickBot="1">
      <c r="A10" s="100" t="s">
        <v>231</v>
      </c>
      <c r="B10" s="170"/>
    </row>
    <row r="11" spans="1:3" ht="13.5" thickBot="1">
      <c r="A11" s="99" t="s">
        <v>192</v>
      </c>
      <c r="B11" s="194">
        <f>ROUND(SUM(B3:B4)+SUM(B7:B10),5)</f>
        <v>118095.24</v>
      </c>
    </row>
    <row r="12" spans="1:3">
      <c r="A12" s="99" t="s">
        <v>193</v>
      </c>
      <c r="B12" s="98"/>
    </row>
    <row r="13" spans="1:3">
      <c r="A13" s="99" t="s">
        <v>194</v>
      </c>
      <c r="B13" s="167">
        <f>ROUND(SUM(B5:B6)+SUM(B11:B12),5)</f>
        <v>118095.24</v>
      </c>
    </row>
    <row r="14" spans="1:3" ht="13.5" thickBot="1">
      <c r="A14" s="99" t="s">
        <v>195</v>
      </c>
      <c r="B14" s="170">
        <v>167385.42000000001</v>
      </c>
    </row>
    <row r="15" spans="1:3" ht="13.5" thickBot="1">
      <c r="A15" s="99" t="s">
        <v>196</v>
      </c>
      <c r="B15" s="132">
        <f>ROUND(SUM(B13:B14),5)</f>
        <v>285480.65999999997</v>
      </c>
    </row>
    <row r="16" spans="1:3" ht="13.5" thickTop="1"/>
  </sheetData>
  <phoneticPr fontId="18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52"/>
  <sheetViews>
    <sheetView view="pageBreakPreview" zoomScale="80" zoomScaleSheetLayoutView="80" workbookViewId="0">
      <selection activeCell="B14" sqref="B14"/>
    </sheetView>
  </sheetViews>
  <sheetFormatPr defaultColWidth="8.85546875" defaultRowHeight="12.75"/>
  <cols>
    <col min="1" max="1" width="62.42578125" style="151" customWidth="1"/>
    <col min="2" max="2" width="16.85546875" style="152" bestFit="1" customWidth="1"/>
    <col min="3" max="3" width="10.28515625" style="153" bestFit="1" customWidth="1"/>
    <col min="4" max="4" width="11.28515625" style="153" bestFit="1" customWidth="1"/>
    <col min="5" max="5" width="32.85546875" style="147" bestFit="1" customWidth="1"/>
    <col min="6" max="16384" width="8.85546875" style="147"/>
  </cols>
  <sheetData>
    <row r="1" spans="1:5">
      <c r="A1" s="144" t="s">
        <v>80</v>
      </c>
      <c r="B1" s="145" t="s">
        <v>206</v>
      </c>
      <c r="C1" s="146" t="s">
        <v>81</v>
      </c>
      <c r="D1" s="146" t="s">
        <v>86</v>
      </c>
      <c r="E1" s="146" t="s">
        <v>78</v>
      </c>
    </row>
    <row r="2" spans="1:5">
      <c r="A2" s="148"/>
      <c r="B2" s="149"/>
      <c r="C2" s="171"/>
      <c r="D2" s="171"/>
      <c r="E2" s="172"/>
    </row>
    <row r="3" spans="1:5" ht="13.5" thickBot="1">
      <c r="A3" s="150" t="s">
        <v>88</v>
      </c>
      <c r="B3" s="173"/>
      <c r="C3" s="174"/>
      <c r="D3" s="174"/>
      <c r="E3" s="175"/>
    </row>
    <row r="4" spans="1:5">
      <c r="A4" s="188"/>
      <c r="B4" s="189"/>
      <c r="C4" s="177"/>
      <c r="D4" s="177"/>
      <c r="E4" s="188"/>
    </row>
    <row r="5" spans="1:5" s="156" customFormat="1">
      <c r="A5" s="176"/>
      <c r="B5" s="176"/>
      <c r="C5" s="177"/>
      <c r="D5" s="177"/>
      <c r="E5" s="176"/>
    </row>
    <row r="6" spans="1:5">
      <c r="A6" s="154" t="s">
        <v>90</v>
      </c>
      <c r="B6" s="155">
        <v>26700</v>
      </c>
      <c r="C6" s="178"/>
      <c r="D6" s="178"/>
      <c r="E6" s="156"/>
    </row>
    <row r="7" spans="1:5">
      <c r="A7" s="148"/>
      <c r="B7" s="149"/>
      <c r="C7" s="171"/>
      <c r="D7" s="171"/>
      <c r="E7" s="172"/>
    </row>
    <row r="8" spans="1:5" ht="13.5" thickBot="1">
      <c r="A8" s="150" t="s">
        <v>235</v>
      </c>
      <c r="B8" s="173"/>
      <c r="C8" s="174"/>
      <c r="D8" s="174"/>
      <c r="E8" s="175"/>
    </row>
    <row r="9" spans="1:5">
      <c r="A9" s="154" t="s">
        <v>236</v>
      </c>
      <c r="B9" s="180">
        <v>960000</v>
      </c>
      <c r="C9" s="178">
        <v>2015</v>
      </c>
      <c r="D9" s="178"/>
      <c r="E9" s="172"/>
    </row>
    <row r="10" spans="1:5">
      <c r="A10" s="154" t="s">
        <v>237</v>
      </c>
      <c r="B10" s="180">
        <v>300000</v>
      </c>
      <c r="C10" s="178">
        <v>2015</v>
      </c>
      <c r="D10" s="178"/>
      <c r="E10" s="172"/>
    </row>
    <row r="11" spans="1:5">
      <c r="A11" s="154"/>
      <c r="B11" s="180"/>
      <c r="C11" s="178"/>
      <c r="D11" s="178"/>
      <c r="E11" s="172"/>
    </row>
    <row r="12" spans="1:5" s="156" customFormat="1">
      <c r="A12" s="179"/>
      <c r="B12" s="180"/>
      <c r="C12" s="178"/>
      <c r="D12" s="178"/>
      <c r="E12" s="172"/>
    </row>
    <row r="13" spans="1:5">
      <c r="A13" s="154" t="s">
        <v>82</v>
      </c>
      <c r="B13" s="155">
        <f>SUM(B9:B12)</f>
        <v>1260000</v>
      </c>
      <c r="C13" s="178"/>
      <c r="D13" s="178"/>
      <c r="E13" s="156"/>
    </row>
    <row r="14" spans="1:5">
      <c r="A14" s="154"/>
      <c r="B14" s="155"/>
      <c r="C14" s="178"/>
      <c r="D14" s="178"/>
      <c r="E14" s="156"/>
    </row>
    <row r="15" spans="1:5">
      <c r="A15" s="172" t="s">
        <v>218</v>
      </c>
      <c r="B15" s="172">
        <v>15000</v>
      </c>
      <c r="C15" s="195" t="s">
        <v>238</v>
      </c>
      <c r="D15" s="178"/>
      <c r="E15" s="172"/>
    </row>
    <row r="16" spans="1:5">
      <c r="A16" s="172"/>
      <c r="B16" s="172"/>
      <c r="C16" s="178"/>
      <c r="D16" s="178"/>
      <c r="E16" s="172"/>
    </row>
    <row r="17" spans="1:5" s="156" customFormat="1" ht="13.5" thickBot="1">
      <c r="A17" s="150" t="s">
        <v>91</v>
      </c>
      <c r="B17" s="173"/>
      <c r="C17" s="174"/>
      <c r="D17" s="174"/>
      <c r="E17" s="175"/>
    </row>
    <row r="18" spans="1:5">
      <c r="A18" s="181" t="s">
        <v>92</v>
      </c>
      <c r="B18" s="180">
        <v>40000</v>
      </c>
      <c r="C18" s="195" t="s">
        <v>238</v>
      </c>
      <c r="D18" s="177"/>
      <c r="E18" s="176"/>
    </row>
    <row r="19" spans="1:5">
      <c r="A19" s="154" t="s">
        <v>93</v>
      </c>
      <c r="B19" s="155">
        <f>SUM(B18:B18)</f>
        <v>40000</v>
      </c>
      <c r="C19" s="178"/>
      <c r="D19" s="178"/>
      <c r="E19" s="156"/>
    </row>
    <row r="20" spans="1:5">
      <c r="A20" s="179"/>
      <c r="B20" s="180"/>
      <c r="C20" s="178"/>
      <c r="D20" s="178"/>
      <c r="E20" s="172"/>
    </row>
    <row r="21" spans="1:5" ht="13.5" thickBot="1">
      <c r="A21" s="150" t="s">
        <v>83</v>
      </c>
      <c r="B21" s="173"/>
      <c r="C21" s="174"/>
      <c r="D21" s="174"/>
      <c r="E21" s="175"/>
    </row>
    <row r="22" spans="1:5" s="156" customFormat="1">
      <c r="A22" s="172" t="s">
        <v>217</v>
      </c>
      <c r="B22" s="172">
        <v>13585</v>
      </c>
      <c r="C22" s="195"/>
      <c r="D22" s="178"/>
      <c r="E22" s="172"/>
    </row>
    <row r="23" spans="1:5">
      <c r="A23" s="176" t="s">
        <v>219</v>
      </c>
      <c r="B23" s="176">
        <v>65000</v>
      </c>
      <c r="C23" s="177"/>
      <c r="D23" s="177"/>
      <c r="E23" s="176"/>
    </row>
    <row r="24" spans="1:5">
      <c r="A24" s="182" t="s">
        <v>220</v>
      </c>
      <c r="B24" s="180">
        <v>24269</v>
      </c>
      <c r="C24" s="178"/>
      <c r="D24" s="178"/>
      <c r="E24" s="182"/>
    </row>
    <row r="25" spans="1:5" ht="12.75" customHeight="1">
      <c r="A25" s="154" t="s">
        <v>84</v>
      </c>
      <c r="B25" s="155">
        <f>SUM(B22:B24)</f>
        <v>102854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>
      <c r="A27" s="154"/>
      <c r="B27" s="155"/>
      <c r="C27" s="157"/>
      <c r="D27" s="157"/>
      <c r="E27" s="156"/>
    </row>
    <row r="28" spans="1:5">
      <c r="A28" s="160" t="s">
        <v>205</v>
      </c>
      <c r="B28" s="161"/>
      <c r="C28" s="162"/>
      <c r="D28" s="162"/>
      <c r="E28" s="163"/>
    </row>
    <row r="29" spans="1:5">
      <c r="A29" s="179"/>
      <c r="B29" s="180"/>
      <c r="C29" s="178"/>
      <c r="D29" s="178"/>
      <c r="E29" s="172"/>
    </row>
    <row r="30" spans="1:5" ht="13.5" thickBot="1">
      <c r="A30" s="150" t="s">
        <v>85</v>
      </c>
      <c r="B30" s="158" t="s">
        <v>19</v>
      </c>
      <c r="C30" s="174"/>
      <c r="D30" s="174"/>
      <c r="E30" s="159"/>
    </row>
    <row r="31" spans="1:5">
      <c r="A31" s="184" t="s">
        <v>203</v>
      </c>
      <c r="B31" s="185">
        <v>7880</v>
      </c>
      <c r="C31" s="186">
        <v>2011</v>
      </c>
      <c r="D31" s="186" t="s">
        <v>87</v>
      </c>
      <c r="E31" s="187"/>
    </row>
    <row r="32" spans="1:5">
      <c r="A32" s="179"/>
      <c r="B32" s="180"/>
      <c r="C32" s="178"/>
      <c r="D32" s="178"/>
      <c r="E32" s="172"/>
    </row>
    <row r="33" spans="1:5" ht="13.5" thickBot="1">
      <c r="A33" s="150" t="s">
        <v>83</v>
      </c>
      <c r="B33" s="173"/>
      <c r="C33" s="174"/>
      <c r="D33" s="174"/>
      <c r="E33" s="175"/>
    </row>
    <row r="34" spans="1:5">
      <c r="A34" s="172" t="s">
        <v>201</v>
      </c>
      <c r="B34" s="172">
        <v>4100</v>
      </c>
      <c r="C34" s="178">
        <v>2011</v>
      </c>
      <c r="D34" s="178" t="s">
        <v>87</v>
      </c>
      <c r="E34" s="172"/>
    </row>
    <row r="35" spans="1:5">
      <c r="A35" s="172" t="s">
        <v>221</v>
      </c>
      <c r="B35" s="172">
        <v>35605</v>
      </c>
      <c r="C35" s="178">
        <v>2011</v>
      </c>
      <c r="D35" s="178" t="s">
        <v>87</v>
      </c>
      <c r="E35" s="172"/>
    </row>
    <row r="36" spans="1:5">
      <c r="A36" s="172" t="s">
        <v>222</v>
      </c>
      <c r="B36" s="172"/>
      <c r="C36" s="178">
        <v>2012</v>
      </c>
      <c r="D36" s="178" t="s">
        <v>87</v>
      </c>
      <c r="E36" s="172"/>
    </row>
    <row r="37" spans="1:5">
      <c r="A37" s="182" t="s">
        <v>228</v>
      </c>
      <c r="B37" s="172">
        <v>65000</v>
      </c>
      <c r="C37" s="178">
        <v>2012</v>
      </c>
      <c r="D37" s="190" t="s">
        <v>87</v>
      </c>
      <c r="E37" s="182"/>
    </row>
    <row r="38" spans="1:5">
      <c r="A38" s="182" t="s">
        <v>229</v>
      </c>
      <c r="B38" s="172">
        <v>7000</v>
      </c>
      <c r="C38" s="178">
        <v>2012</v>
      </c>
      <c r="D38" s="190" t="s">
        <v>87</v>
      </c>
      <c r="E38" s="172"/>
    </row>
    <row r="39" spans="1:5">
      <c r="A39" s="182" t="s">
        <v>230</v>
      </c>
      <c r="B39" s="172">
        <v>30000</v>
      </c>
      <c r="C39" s="178">
        <v>2012</v>
      </c>
      <c r="D39" s="190" t="s">
        <v>87</v>
      </c>
      <c r="E39" s="172"/>
    </row>
    <row r="40" spans="1:5">
      <c r="A40" s="182" t="s">
        <v>233</v>
      </c>
      <c r="B40" s="172">
        <v>9900</v>
      </c>
      <c r="C40" s="178">
        <v>2013</v>
      </c>
      <c r="D40" s="190" t="s">
        <v>87</v>
      </c>
      <c r="E40" s="172"/>
    </row>
    <row r="41" spans="1:5">
      <c r="A41" s="182" t="s">
        <v>234</v>
      </c>
      <c r="B41" s="172">
        <v>3450</v>
      </c>
      <c r="C41" s="178">
        <v>2013</v>
      </c>
      <c r="D41" s="190" t="s">
        <v>87</v>
      </c>
      <c r="E41" s="172"/>
    </row>
    <row r="42" spans="1:5">
      <c r="A42" t="s">
        <v>200</v>
      </c>
      <c r="B42" s="172"/>
      <c r="C42" s="178">
        <v>2013</v>
      </c>
      <c r="D42" s="190" t="s">
        <v>87</v>
      </c>
      <c r="E42" s="172"/>
    </row>
    <row r="43" spans="1:5">
      <c r="A43" s="172"/>
      <c r="B43" s="172"/>
      <c r="C43" s="178"/>
      <c r="D43" s="178"/>
      <c r="E43" s="172"/>
    </row>
    <row r="44" spans="1:5" ht="13.5" thickBot="1">
      <c r="A44" s="150" t="s">
        <v>91</v>
      </c>
      <c r="B44" s="173"/>
      <c r="C44" s="174"/>
      <c r="D44" s="174"/>
      <c r="E44" s="175"/>
    </row>
    <row r="45" spans="1:5">
      <c r="A45" s="179"/>
      <c r="B45" s="180"/>
      <c r="C45" s="178"/>
      <c r="D45" s="178"/>
      <c r="E45" s="172"/>
    </row>
    <row r="46" spans="1:5" ht="13.5" thickBot="1">
      <c r="A46" s="150" t="s">
        <v>0</v>
      </c>
      <c r="B46" s="173"/>
      <c r="C46" s="174"/>
      <c r="D46" s="174"/>
      <c r="E46" s="175"/>
    </row>
    <row r="47" spans="1:5">
      <c r="A47" s="154"/>
      <c r="B47" s="155"/>
      <c r="C47" s="178"/>
      <c r="D47" s="178"/>
      <c r="E47" s="156"/>
    </row>
    <row r="48" spans="1:5" ht="13.5" thickBot="1">
      <c r="A48" s="150" t="s">
        <v>88</v>
      </c>
      <c r="B48" s="173"/>
      <c r="C48" s="174"/>
      <c r="D48" s="175"/>
      <c r="E48" s="175"/>
    </row>
    <row r="49" spans="1:5">
      <c r="A49" s="172" t="s">
        <v>202</v>
      </c>
      <c r="B49" s="172">
        <v>0</v>
      </c>
      <c r="C49" s="178">
        <v>2011</v>
      </c>
      <c r="D49" s="178" t="s">
        <v>87</v>
      </c>
      <c r="E49" s="172"/>
    </row>
    <row r="50" spans="1:5">
      <c r="A50" s="179" t="s">
        <v>89</v>
      </c>
      <c r="B50" s="180">
        <v>10763</v>
      </c>
      <c r="C50" s="178" t="s">
        <v>204</v>
      </c>
      <c r="D50" s="178" t="s">
        <v>87</v>
      </c>
      <c r="E50" s="172"/>
    </row>
    <row r="51" spans="1:5">
      <c r="A51" s="183" t="s">
        <v>223</v>
      </c>
      <c r="B51" s="152">
        <v>13000</v>
      </c>
      <c r="C51" s="153">
        <v>2012</v>
      </c>
      <c r="D51" s="190" t="s">
        <v>87</v>
      </c>
    </row>
    <row r="52" spans="1:5">
      <c r="A52" s="183" t="s">
        <v>224</v>
      </c>
      <c r="B52" s="152">
        <v>18200</v>
      </c>
      <c r="C52" s="153">
        <v>2012</v>
      </c>
      <c r="D52" s="190" t="s">
        <v>87</v>
      </c>
    </row>
  </sheetData>
  <phoneticPr fontId="10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08"/>
  <sheetViews>
    <sheetView view="pageBreakPreview" zoomScale="60" zoomScaleNormal="60" zoomScalePageLayoutView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defaultColWidth="8.85546875" defaultRowHeight="12.75"/>
  <cols>
    <col min="1" max="1" width="8.42578125" style="2" customWidth="1"/>
    <col min="2" max="2" width="61.85546875" style="2" bestFit="1" customWidth="1"/>
    <col min="3" max="3" width="2.28515625" style="3" customWidth="1"/>
    <col min="4" max="4" width="14.140625" style="35" bestFit="1" customWidth="1"/>
    <col min="5" max="5" width="7.28515625" style="109" bestFit="1" customWidth="1"/>
    <col min="6" max="6" width="2.28515625" style="5" customWidth="1"/>
    <col min="7" max="7" width="14.42578125" style="35" customWidth="1"/>
    <col min="8" max="8" width="7.28515625" style="109" bestFit="1" customWidth="1"/>
    <col min="9" max="9" width="2.28515625" style="5" customWidth="1"/>
    <col min="10" max="10" width="14" style="35" bestFit="1" customWidth="1"/>
    <col min="11" max="11" width="7.28515625" style="36" bestFit="1" customWidth="1"/>
    <col min="12" max="12" width="2.28515625" style="5" customWidth="1"/>
    <col min="13" max="13" width="14.42578125" style="110" bestFit="1" customWidth="1"/>
    <col min="14" max="14" width="7.28515625" style="36" bestFit="1" customWidth="1"/>
    <col min="15" max="15" width="2.28515625" style="5" customWidth="1"/>
    <col min="16" max="16" width="14.42578125" style="110" customWidth="1"/>
    <col min="17" max="17" width="7.28515625" style="36" bestFit="1" customWidth="1"/>
    <col min="18" max="18" width="2.28515625" style="5" customWidth="1"/>
    <col min="19" max="19" width="14.140625" style="110" bestFit="1" customWidth="1"/>
    <col min="20" max="20" width="7.28515625" style="36" bestFit="1" customWidth="1"/>
    <col min="21" max="21" width="2.28515625" style="5" customWidth="1"/>
    <col min="22" max="22" width="14.42578125" style="110" bestFit="1" customWidth="1"/>
    <col min="23" max="23" width="22" style="111" bestFit="1" customWidth="1"/>
    <col min="24" max="24" width="2.28515625" style="5" customWidth="1"/>
    <col min="25" max="25" width="14.42578125" style="110" bestFit="1" customWidth="1"/>
    <col min="26" max="26" width="13" style="111" bestFit="1" customWidth="1"/>
    <col min="27" max="16384" width="8.85546875" style="2"/>
  </cols>
  <sheetData>
    <row r="1" spans="1:26" s="61" customFormat="1" ht="25.5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209</v>
      </c>
      <c r="N1" s="64" t="s">
        <v>72</v>
      </c>
      <c r="O1" s="63"/>
      <c r="P1" s="102" t="s">
        <v>100</v>
      </c>
      <c r="Q1" s="64" t="s">
        <v>72</v>
      </c>
      <c r="R1" s="63"/>
      <c r="S1" s="102" t="s">
        <v>210</v>
      </c>
      <c r="T1" s="64" t="s">
        <v>72</v>
      </c>
      <c r="U1" s="63"/>
      <c r="V1" s="103" t="s">
        <v>211</v>
      </c>
      <c r="W1" s="104" t="s">
        <v>212</v>
      </c>
      <c r="X1" s="63"/>
      <c r="Y1" s="103" t="s">
        <v>101</v>
      </c>
      <c r="Z1" s="104" t="s">
        <v>102</v>
      </c>
    </row>
    <row r="2" spans="1:26" s="24" customFormat="1" ht="14.25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0</v>
      </c>
      <c r="K5" s="36" t="e">
        <f>J5/$J$20</f>
        <v>#DIV/0!</v>
      </c>
      <c r="M5" s="110">
        <f>IF(ISERROR(VLOOKUP(A5,'[1]FY2010 Actual'!$C$8:$L$54,10, FALSE)),0,VLOOKUP(A5,'[1]FY2010 Actual'!$C$8:$L$54,10, FALSE))</f>
        <v>0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0</v>
      </c>
      <c r="Z5" s="111" t="e">
        <f t="shared" ref="Z5:Z15" si="4">(P5-M5)/M5</f>
        <v>#DIV/0!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0</v>
      </c>
      <c r="K6" s="36" t="e">
        <f t="shared" ref="K6:K18" si="5">J6/$J$20</f>
        <v>#DIV/0!</v>
      </c>
      <c r="M6" s="110">
        <f>IF(ISERROR(VLOOKUP(A6,'[1]FY2010 Actual'!$C$8:$L$54,10, FALSE)),0,VLOOKUP(A6,'[1]FY2010 Actual'!$C$8:$L$54,10, FALSE))</f>
        <v>0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0</v>
      </c>
      <c r="Z6" s="111" t="e">
        <f t="shared" si="4"/>
        <v>#DIV/0!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0</v>
      </c>
      <c r="K7" s="36" t="e">
        <f t="shared" si="5"/>
        <v>#DIV/0!</v>
      </c>
      <c r="M7" s="110">
        <f>IF(ISERROR(VLOOKUP(A7,'[1]FY2010 Actual'!$C$8:$L$54,10, FALSE)),0,VLOOKUP(A7,'[1]FY2010 Actual'!$C$8:$L$54,10, FALSE))</f>
        <v>0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0</v>
      </c>
      <c r="Z7" s="111" t="e">
        <f t="shared" si="4"/>
        <v>#DIV/0!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0</v>
      </c>
      <c r="K8" s="36" t="e">
        <f t="shared" si="5"/>
        <v>#DIV/0!</v>
      </c>
      <c r="M8" s="110">
        <f>IF(ISERROR(VLOOKUP(A8,'[1]FY2010 Actual'!$C$8:$L$54,10, FALSE)),0,VLOOKUP(A8,'[1]FY2010 Actual'!$C$8:$L$54,10, FALSE))</f>
        <v>0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0</v>
      </c>
      <c r="Z8" s="111" t="e">
        <f t="shared" si="4"/>
        <v>#DIV/0!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0</v>
      </c>
      <c r="K9" s="36" t="e">
        <f t="shared" si="5"/>
        <v>#DIV/0!</v>
      </c>
      <c r="M9" s="110">
        <f>IF(ISERROR(VLOOKUP(A9,'[1]FY2010 Actual'!$C$8:$L$54,10, FALSE)),0,VLOOKUP(A9,'[1]FY2010 Actual'!$C$8:$L$54,10, FALSE))</f>
        <v>0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0</v>
      </c>
      <c r="Z9" s="111" t="e">
        <f t="shared" si="4"/>
        <v>#DIV/0!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0</v>
      </c>
      <c r="K10" s="36" t="e">
        <f t="shared" si="5"/>
        <v>#DIV/0!</v>
      </c>
      <c r="M10" s="110">
        <f>IF(ISERROR(VLOOKUP(A10,'[1]FY2010 Actual'!$C$8:$L$54,10, FALSE)),0,VLOOKUP(A10,'[1]FY2010 Actual'!$C$8:$L$54,10, FALSE))</f>
        <v>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0</v>
      </c>
      <c r="Z10" s="111" t="e">
        <f t="shared" si="4"/>
        <v>#DIV/0!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 t="e">
        <f t="shared" si="5"/>
        <v>#DIV/0!</v>
      </c>
      <c r="M11" s="110">
        <f>IF(ISERROR(VLOOKUP(A11,'[1]FY2010 Actual'!$C$8:$L$54,10, FALSE)),0,VLOOKUP(A11,'[1]FY2010 Actual'!$C$8:$L$54,10, FALSE))</f>
        <v>0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0</v>
      </c>
      <c r="K12" s="36" t="e">
        <f t="shared" si="5"/>
        <v>#DIV/0!</v>
      </c>
      <c r="M12" s="110">
        <f>IF(ISERROR(VLOOKUP(A12,'[1]FY2010 Actual'!$C$8:$L$54,10, FALSE)),0,VLOOKUP(A12,'[1]FY2010 Actual'!$C$8:$L$54,10, FALSE))</f>
        <v>0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0</v>
      </c>
      <c r="Z12" s="111" t="e">
        <f t="shared" si="4"/>
        <v>#DIV/0!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 t="e">
        <f t="shared" si="5"/>
        <v>#DIV/0!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0</v>
      </c>
      <c r="K14" s="36" t="e">
        <f t="shared" si="5"/>
        <v>#DIV/0!</v>
      </c>
      <c r="M14" s="110">
        <f>IF(ISERROR(VLOOKUP(A14,'[1]FY2010 Actual'!$C$8:$L$54,10, FALSE)),0,VLOOKUP(A14,'[1]FY2010 Actual'!$C$8:$L$54,10, FALSE))</f>
        <v>0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0</v>
      </c>
      <c r="Z14" s="111" t="e">
        <f t="shared" si="4"/>
        <v>#DIV/0!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0</v>
      </c>
      <c r="K15" s="36" t="e">
        <f t="shared" si="5"/>
        <v>#DIV/0!</v>
      </c>
      <c r="M15" s="110">
        <f>IF(ISERROR(VLOOKUP(A15,'[1]FY2010 Actual'!$C$8:$L$54,10, FALSE)),0,VLOOKUP(A15,'[1]FY2010 Actual'!$C$8:$L$54,10, FALSE))</f>
        <v>0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0</v>
      </c>
      <c r="Z15" s="111" t="e">
        <f t="shared" si="4"/>
        <v>#DIV/0!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 t="e">
        <f t="shared" si="5"/>
        <v>#DIV/0!</v>
      </c>
      <c r="M16" s="110">
        <f>IF(ISERROR(VLOOKUP(A16,'[1]FY2010 Actual'!$C$8:$L$54,10, FALSE)),0,VLOOKUP(A16,'[1]FY2010 Actual'!$C$8:$L$54,10, FALSE))</f>
        <v>0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 t="e">
        <f t="shared" si="5"/>
        <v>#DIV/0!</v>
      </c>
      <c r="M17" s="110">
        <f>IF(ISERROR(VLOOKUP(A17,'[1]FY2010 Actual'!$C$8:$L$54,10, FALSE)),0,VLOOKUP(A17,'[1]FY2010 Actual'!$C$8:$L$54,10, FALSE))</f>
        <v>0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0</v>
      </c>
      <c r="K18" s="36" t="e">
        <f t="shared" si="5"/>
        <v>#DIV/0!</v>
      </c>
      <c r="M18" s="110">
        <f>IF(ISERROR(VLOOKUP(A18,'[1]FY2010 Actual'!$C$8:$L$54,10, FALSE)),0,VLOOKUP(A18,'[1]FY2010 Actual'!$C$8:$L$54,10, FALSE))</f>
        <v>0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0</v>
      </c>
      <c r="Z18" s="111" t="e">
        <f>(P18-M18)/M18</f>
        <v>#DIV/0!</v>
      </c>
    </row>
    <row r="19" spans="1:26">
      <c r="A19" s="15"/>
      <c r="B19" s="12"/>
    </row>
    <row r="20" spans="1:26" s="53" customFormat="1" ht="13.5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>
        <f>SUM(M5:M19)</f>
        <v>0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>
        <f>P20-M20</f>
        <v>0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2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3">S24-P24</f>
        <v>0</v>
      </c>
      <c r="W24" s="111" t="e">
        <f t="shared" ref="W24:W46" si="14">(S24-P24)/P24</f>
        <v>#DIV/0!</v>
      </c>
      <c r="X24" s="26"/>
      <c r="Y24" s="116">
        <f t="shared" ref="Y24:Y45" si="15">P24-M24</f>
        <v>0</v>
      </c>
      <c r="Z24" s="117" t="e">
        <f t="shared" ref="Z24:Z45" si="16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7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2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18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19">S25/$P$48</f>
        <v>#DIV/0!</v>
      </c>
      <c r="U25" s="26"/>
      <c r="V25" s="110">
        <f t="shared" si="13"/>
        <v>0</v>
      </c>
      <c r="W25" s="111" t="e">
        <f t="shared" si="14"/>
        <v>#DIV/0!</v>
      </c>
      <c r="X25" s="26"/>
      <c r="Y25" s="116">
        <f t="shared" si="15"/>
        <v>0</v>
      </c>
      <c r="Z25" s="117" t="e">
        <f t="shared" si="16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7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2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18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19"/>
        <v>#DIV/0!</v>
      </c>
      <c r="U26" s="26"/>
      <c r="V26" s="110">
        <f t="shared" si="13"/>
        <v>0</v>
      </c>
      <c r="W26" s="111" t="e">
        <f t="shared" si="14"/>
        <v>#DIV/0!</v>
      </c>
      <c r="X26" s="26"/>
      <c r="Y26" s="116">
        <f t="shared" si="15"/>
        <v>0</v>
      </c>
      <c r="Z26" s="117" t="e">
        <f t="shared" si="16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7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2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18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19"/>
        <v>#DIV/0!</v>
      </c>
      <c r="U27" s="26"/>
      <c r="V27" s="110">
        <f t="shared" si="13"/>
        <v>0</v>
      </c>
      <c r="W27" s="111" t="e">
        <f t="shared" si="14"/>
        <v>#DIV/0!</v>
      </c>
      <c r="X27" s="26"/>
      <c r="Y27" s="116">
        <f t="shared" si="15"/>
        <v>0</v>
      </c>
      <c r="Z27" s="117" t="e">
        <f t="shared" si="16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7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2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18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19"/>
        <v>#DIV/0!</v>
      </c>
      <c r="U28" s="26"/>
      <c r="V28" s="110">
        <f t="shared" si="13"/>
        <v>0</v>
      </c>
      <c r="W28" s="111" t="e">
        <f t="shared" si="14"/>
        <v>#DIV/0!</v>
      </c>
      <c r="X28" s="26"/>
      <c r="Y28" s="116">
        <f t="shared" si="15"/>
        <v>0</v>
      </c>
      <c r="Z28" s="117" t="e">
        <f t="shared" si="16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7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2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18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19"/>
        <v>#DIV/0!</v>
      </c>
      <c r="U29" s="26"/>
      <c r="V29" s="110">
        <f t="shared" si="13"/>
        <v>0</v>
      </c>
      <c r="W29" s="111" t="e">
        <f t="shared" si="14"/>
        <v>#DIV/0!</v>
      </c>
      <c r="X29" s="26"/>
      <c r="Y29" s="116">
        <f t="shared" si="15"/>
        <v>0</v>
      </c>
      <c r="Z29" s="117" t="e">
        <f t="shared" si="16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7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2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18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19"/>
        <v>#DIV/0!</v>
      </c>
      <c r="U30" s="26"/>
      <c r="V30" s="110">
        <f t="shared" si="13"/>
        <v>0</v>
      </c>
      <c r="W30" s="111" t="e">
        <f t="shared" si="14"/>
        <v>#DIV/0!</v>
      </c>
      <c r="X30" s="26"/>
      <c r="Y30" s="116">
        <f t="shared" si="15"/>
        <v>0</v>
      </c>
      <c r="Z30" s="117" t="e">
        <f t="shared" si="16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7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2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18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19"/>
        <v>#DIV/0!</v>
      </c>
      <c r="U31" s="26"/>
      <c r="V31" s="110">
        <f t="shared" si="13"/>
        <v>0</v>
      </c>
      <c r="W31" s="111"/>
      <c r="X31" s="26"/>
      <c r="Y31" s="116">
        <f t="shared" si="15"/>
        <v>0</v>
      </c>
      <c r="Z31" s="117" t="e">
        <f t="shared" si="16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7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2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18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19"/>
        <v>#DIV/0!</v>
      </c>
      <c r="U32" s="26"/>
      <c r="V32" s="110">
        <f t="shared" si="13"/>
        <v>0</v>
      </c>
      <c r="W32" s="111" t="e">
        <f t="shared" si="14"/>
        <v>#DIV/0!</v>
      </c>
      <c r="X32" s="26"/>
      <c r="Y32" s="116">
        <f t="shared" si="15"/>
        <v>0</v>
      </c>
      <c r="Z32" s="117" t="e">
        <f t="shared" si="16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7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2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18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19"/>
        <v>#DIV/0!</v>
      </c>
      <c r="U33" s="26"/>
      <c r="V33" s="110">
        <f t="shared" si="13"/>
        <v>0</v>
      </c>
      <c r="W33" s="111" t="e">
        <f t="shared" si="14"/>
        <v>#DIV/0!</v>
      </c>
      <c r="X33" s="26"/>
      <c r="Y33" s="116">
        <f t="shared" si="15"/>
        <v>0</v>
      </c>
      <c r="Z33" s="117" t="e">
        <f t="shared" si="16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7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2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18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19"/>
        <v>#DIV/0!</v>
      </c>
      <c r="U34" s="26"/>
      <c r="V34" s="110">
        <f t="shared" si="13"/>
        <v>0</v>
      </c>
      <c r="W34" s="111" t="e">
        <f t="shared" si="14"/>
        <v>#DIV/0!</v>
      </c>
      <c r="X34" s="26"/>
      <c r="Y34" s="116">
        <f t="shared" si="15"/>
        <v>0</v>
      </c>
      <c r="Z34" s="117" t="e">
        <f t="shared" si="16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7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2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18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19"/>
        <v>#DIV/0!</v>
      </c>
      <c r="U35" s="26"/>
      <c r="V35" s="110">
        <f t="shared" si="13"/>
        <v>0</v>
      </c>
      <c r="W35" s="111" t="e">
        <f t="shared" si="14"/>
        <v>#DIV/0!</v>
      </c>
      <c r="X35" s="26"/>
      <c r="Y35" s="116">
        <f t="shared" si="15"/>
        <v>0</v>
      </c>
      <c r="Z35" s="117" t="e">
        <f t="shared" si="16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7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2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18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19"/>
        <v>#DIV/0!</v>
      </c>
      <c r="U36" s="26"/>
      <c r="V36" s="110">
        <f t="shared" si="13"/>
        <v>0</v>
      </c>
      <c r="W36" s="111" t="e">
        <f t="shared" si="14"/>
        <v>#DIV/0!</v>
      </c>
      <c r="X36" s="26"/>
      <c r="Y36" s="116">
        <f t="shared" si="15"/>
        <v>0</v>
      </c>
      <c r="Z36" s="117" t="e">
        <f t="shared" si="16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7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2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18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19"/>
        <v>#DIV/0!</v>
      </c>
      <c r="U37" s="26"/>
      <c r="V37" s="110">
        <f t="shared" si="13"/>
        <v>0</v>
      </c>
      <c r="W37" s="111" t="e">
        <f t="shared" si="14"/>
        <v>#DIV/0!</v>
      </c>
      <c r="X37" s="26"/>
      <c r="Y37" s="116">
        <f t="shared" si="15"/>
        <v>0</v>
      </c>
      <c r="Z37" s="117" t="e">
        <f t="shared" si="16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7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2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18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19"/>
        <v>#DIV/0!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7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2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18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19"/>
        <v>#DIV/0!</v>
      </c>
      <c r="U39" s="26"/>
      <c r="V39" s="110">
        <f t="shared" si="13"/>
        <v>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7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2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18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19"/>
        <v>#DIV/0!</v>
      </c>
      <c r="U40" s="26"/>
      <c r="V40" s="110">
        <f t="shared" si="13"/>
        <v>0</v>
      </c>
      <c r="W40" s="111" t="e">
        <f t="shared" si="14"/>
        <v>#DIV/0!</v>
      </c>
      <c r="X40" s="26"/>
      <c r="Y40" s="116">
        <f t="shared" si="15"/>
        <v>0</v>
      </c>
      <c r="Z40" s="117" t="e">
        <f t="shared" si="16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7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2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18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19"/>
        <v>#DIV/0!</v>
      </c>
      <c r="U41" s="26"/>
      <c r="V41" s="110">
        <f t="shared" si="13"/>
        <v>0</v>
      </c>
      <c r="W41" s="111" t="e">
        <f t="shared" si="14"/>
        <v>#DIV/0!</v>
      </c>
      <c r="X41" s="26"/>
      <c r="Y41" s="116">
        <f t="shared" si="15"/>
        <v>0</v>
      </c>
      <c r="Z41" s="117" t="e">
        <f t="shared" si="16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7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2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18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19"/>
        <v>#DIV/0!</v>
      </c>
      <c r="U42" s="26"/>
      <c r="V42" s="110">
        <f t="shared" si="13"/>
        <v>0</v>
      </c>
      <c r="W42" s="111" t="e">
        <f t="shared" si="14"/>
        <v>#DIV/0!</v>
      </c>
      <c r="X42" s="26"/>
      <c r="Y42" s="116">
        <f t="shared" si="15"/>
        <v>0</v>
      </c>
      <c r="Z42" s="117" t="e">
        <f t="shared" si="16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7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2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18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19"/>
        <v>#DIV/0!</v>
      </c>
      <c r="U43" s="26"/>
      <c r="V43" s="110">
        <f t="shared" si="13"/>
        <v>0</v>
      </c>
      <c r="W43" s="111" t="e">
        <f t="shared" si="14"/>
        <v>#DIV/0!</v>
      </c>
      <c r="X43" s="26"/>
      <c r="Y43" s="116">
        <f t="shared" si="15"/>
        <v>0</v>
      </c>
      <c r="Z43" s="117" t="e">
        <f t="shared" si="16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7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2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18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19"/>
        <v>#DIV/0!</v>
      </c>
      <c r="U44" s="26"/>
      <c r="V44" s="110">
        <f t="shared" si="13"/>
        <v>0</v>
      </c>
      <c r="W44" s="111" t="e">
        <f t="shared" si="14"/>
        <v>#DIV/0!</v>
      </c>
      <c r="X44" s="26"/>
      <c r="Y44" s="116">
        <f t="shared" si="15"/>
        <v>0</v>
      </c>
      <c r="Z44" s="117" t="e">
        <f t="shared" si="16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7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2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18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19"/>
        <v>#DIV/0!</v>
      </c>
      <c r="U45" s="26"/>
      <c r="V45" s="110">
        <f t="shared" si="13"/>
        <v>0</v>
      </c>
      <c r="W45" s="111" t="e">
        <f t="shared" si="14"/>
        <v>#DIV/0!</v>
      </c>
      <c r="X45" s="26"/>
      <c r="Y45" s="116">
        <f t="shared" si="15"/>
        <v>0</v>
      </c>
      <c r="Z45" s="117" t="e">
        <f t="shared" si="16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7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2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18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19"/>
        <v>#DIV/0!</v>
      </c>
      <c r="U46" s="26"/>
      <c r="V46" s="110">
        <f t="shared" si="13"/>
        <v>0</v>
      </c>
      <c r="W46" s="111" t="e">
        <f t="shared" si="14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3.5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3.5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>
        <f>M20-M48</f>
        <v>0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>
        <f>P50-M50</f>
        <v>0</v>
      </c>
      <c r="Z50" s="122" t="e">
        <f>(P50-M50)/M50</f>
        <v>#DIV/0!</v>
      </c>
    </row>
    <row r="51" spans="1:26" ht="13.5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0</v>
      </c>
      <c r="W55" s="117" t="e">
        <f>(M55-J55)/J55</f>
        <v>#DIV/0!</v>
      </c>
      <c r="Y55" s="116">
        <f t="shared" si="21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0</v>
      </c>
      <c r="W57" s="117" t="e">
        <f>(M57-J57)/J57</f>
        <v>#DIV/0!</v>
      </c>
      <c r="Y57" s="116">
        <f t="shared" si="21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0</v>
      </c>
      <c r="W58" s="117" t="e">
        <f>(M58-J58)/J58</f>
        <v>#DIV/0!</v>
      </c>
      <c r="Y58" s="116">
        <f t="shared" si="21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3.5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2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2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3.5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2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3.5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3.5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3.5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3.5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3.5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3.5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Income Statement</vt:lpstr>
      <vt:lpstr>Balance Sheet</vt:lpstr>
      <vt:lpstr>Statement of Cash Flows</vt:lpstr>
      <vt:lpstr>Capital Needs</vt:lpstr>
      <vt:lpstr>Summary</vt:lpstr>
      <vt:lpstr>'Capital Needs'!Print_Area</vt:lpstr>
      <vt:lpstr>'Income Statement'!Print_Area</vt:lpstr>
      <vt:lpstr>Summary!Print_Area</vt:lpstr>
      <vt:lpstr>Summary!Print_Titles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Rob_Erica</cp:lastModifiedBy>
  <cp:lastPrinted>2013-09-12T23:42:24Z</cp:lastPrinted>
  <dcterms:created xsi:type="dcterms:W3CDTF">2009-08-03T01:41:13Z</dcterms:created>
  <dcterms:modified xsi:type="dcterms:W3CDTF">2013-09-12T23:42:48Z</dcterms:modified>
</cp:coreProperties>
</file>