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9160" yWindow="80" windowWidth="9100" windowHeight="11640" tabRatio="801" activeTab="3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Needs'!$A$1:$E$45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0" l="1"/>
  <c r="B25" i="10"/>
  <c r="B14" i="10"/>
  <c r="B10" i="10"/>
  <c r="B29" i="14"/>
  <c r="B30" i="14"/>
  <c r="C27" i="13"/>
  <c r="B34" i="14"/>
  <c r="B9" i="14"/>
  <c r="B16" i="14"/>
  <c r="B13" i="16"/>
  <c r="B17" i="16"/>
  <c r="B19" i="16"/>
  <c r="B39" i="14"/>
  <c r="F27" i="13"/>
  <c r="F51" i="13"/>
  <c r="F52" i="13"/>
  <c r="F61" i="13"/>
  <c r="F68" i="13"/>
  <c r="F69" i="13"/>
  <c r="F70" i="13"/>
  <c r="G27" i="13"/>
  <c r="G51" i="13"/>
  <c r="G52" i="13"/>
  <c r="C51" i="13"/>
  <c r="B27" i="13"/>
  <c r="B51" i="13"/>
  <c r="G68" i="13"/>
  <c r="G61" i="13"/>
  <c r="G69" i="13"/>
  <c r="D70" i="13"/>
  <c r="B68" i="13"/>
  <c r="B61" i="13"/>
  <c r="C68" i="13"/>
  <c r="C61" i="13"/>
  <c r="D64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M18" i="17"/>
  <c r="Z18" i="17"/>
  <c r="J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M17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0" i="17"/>
  <c r="K12" i="17"/>
  <c r="K16" i="17"/>
  <c r="S16" i="17"/>
  <c r="S5" i="17"/>
  <c r="V5" i="17"/>
  <c r="M7" i="17"/>
  <c r="Z7" i="17"/>
  <c r="S9" i="17"/>
  <c r="V9" i="17"/>
  <c r="Q11" i="17"/>
  <c r="Q13" i="17"/>
  <c r="M15" i="17"/>
  <c r="Y15" i="17"/>
  <c r="T16" i="17"/>
  <c r="M16" i="17"/>
  <c r="Y16" i="17"/>
  <c r="E16" i="17"/>
  <c r="S15" i="17"/>
  <c r="S14" i="17"/>
  <c r="T14" i="17"/>
  <c r="M14" i="17"/>
  <c r="Z14" i="17"/>
  <c r="E14" i="17"/>
  <c r="S13" i="17"/>
  <c r="V13" i="17"/>
  <c r="M13" i="17"/>
  <c r="S12" i="17"/>
  <c r="V12" i="17"/>
  <c r="M12" i="17"/>
  <c r="Z12" i="17"/>
  <c r="W12" i="17"/>
  <c r="H12" i="17"/>
  <c r="M11" i="17"/>
  <c r="Y11" i="17"/>
  <c r="S11" i="17"/>
  <c r="V11" i="17"/>
  <c r="S10" i="17"/>
  <c r="V10" i="17"/>
  <c r="M10" i="17"/>
  <c r="Z10" i="17"/>
  <c r="W10" i="17"/>
  <c r="H10" i="17"/>
  <c r="M9" i="17"/>
  <c r="Z9" i="17"/>
  <c r="W9" i="17"/>
  <c r="H9" i="17"/>
  <c r="S8" i="17"/>
  <c r="V8" i="17"/>
  <c r="M8" i="17"/>
  <c r="Z8" i="17"/>
  <c r="W8" i="17"/>
  <c r="Y8" i="17"/>
  <c r="S7" i="17"/>
  <c r="W7" i="17"/>
  <c r="V7" i="17"/>
  <c r="S6" i="17"/>
  <c r="V6" i="17"/>
  <c r="M6" i="17"/>
  <c r="Z6" i="17"/>
  <c r="W6" i="17"/>
  <c r="H6" i="17"/>
  <c r="M5" i="17"/>
  <c r="Z5" i="17"/>
  <c r="W5" i="17"/>
  <c r="H5" i="17"/>
  <c r="D67" i="13"/>
  <c r="D66" i="13"/>
  <c r="D65" i="13"/>
  <c r="D63" i="13"/>
  <c r="D61" i="13"/>
  <c r="D60" i="13"/>
  <c r="D59" i="13"/>
  <c r="D58" i="13"/>
  <c r="D57" i="13"/>
  <c r="D56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7" i="13"/>
  <c r="B8" i="13"/>
  <c r="F7" i="13"/>
  <c r="F8" i="13"/>
  <c r="G7" i="13"/>
  <c r="G8" i="13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C69" i="13"/>
  <c r="B17" i="14"/>
  <c r="B18" i="14"/>
  <c r="D68" i="13"/>
  <c r="B69" i="13"/>
  <c r="D27" i="13"/>
  <c r="D69" i="13"/>
  <c r="D51" i="13"/>
  <c r="B10" i="13"/>
  <c r="D10" i="13"/>
  <c r="D7" i="13"/>
  <c r="B52" i="13"/>
  <c r="D52" i="13"/>
  <c r="J50" i="17"/>
  <c r="K5" i="17"/>
  <c r="K11" i="17"/>
  <c r="K17" i="17"/>
  <c r="K13" i="17"/>
  <c r="B11" i="13"/>
  <c r="D11" i="13"/>
  <c r="D8" i="13"/>
  <c r="V76" i="17"/>
  <c r="N27" i="17"/>
  <c r="N26" i="17"/>
  <c r="N30" i="17"/>
  <c r="Y48" i="17"/>
  <c r="V85" i="17"/>
  <c r="J94" i="17"/>
  <c r="V62" i="17"/>
  <c r="V60" i="17"/>
  <c r="V58" i="17"/>
  <c r="Y7" i="17"/>
  <c r="K26" i="17"/>
  <c r="K48" i="17"/>
  <c r="K28" i="17"/>
  <c r="K30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20" i="17"/>
  <c r="T10" i="17"/>
  <c r="T7" i="17"/>
  <c r="T11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</calcChain>
</file>

<file path=xl/sharedStrings.xml><?xml version="1.0" encoding="utf-8"?>
<sst xmlns="http://schemas.openxmlformats.org/spreadsheetml/2006/main" count="294" uniqueCount="257">
  <si>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</si>
  <si>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</si>
  <si>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</si>
  <si>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</si>
  <si>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</si>
  <si>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</si>
  <si>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</si>
  <si>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</si>
  <si>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</si>
  <si>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</si>
  <si>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</si>
  <si>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</si>
  <si>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</si>
  <si>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</si>
  <si>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</si>
  <si>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</si>
  <si>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</si>
  <si>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</si>
  <si>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</si>
  <si>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</si>
  <si>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</si>
  <si>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</si>
  <si>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</si>
  <si>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</si>
  <si>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</si>
  <si>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</si>
  <si>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</si>
  <si>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</si>
  <si>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</si>
  <si>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</si>
  <si>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</si>
  <si>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</si>
  <si>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</si>
  <si>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</si>
  <si>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</si>
  <si>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</si>
  <si>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</si>
  <si>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</si>
  <si>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</si>
  <si>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</si>
  <si>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</si>
  <si>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</si>
  <si>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</si>
  <si>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</si>
  <si>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</si>
  <si>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</si>
  <si>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</si>
  <si>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</si>
  <si>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</si>
  <si>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</si>
  <si>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</si>
  <si>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</si>
  <si>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</si>
  <si>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</si>
  <si>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</si>
  <si>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</si>
  <si>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</si>
  <si>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</si>
  <si>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</si>
  <si>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</si>
  <si>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</si>
  <si>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</si>
  <si>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</si>
  <si>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</si>
  <si>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</si>
  <si>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</si>
  <si>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</si>
  <si>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</si>
  <si>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</si>
  <si>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</si>
  <si>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</si>
  <si>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</si>
  <si>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</si>
  <si>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</si>
  <si>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</si>
  <si>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</si>
  <si>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</si>
  <si>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</si>
  <si>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</si>
  <si>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</si>
  <si>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</si>
  <si>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</si>
  <si>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</si>
  <si>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</si>
  <si>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</si>
  <si>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</si>
  <si>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</si>
  <si>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</si>
  <si>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</si>
  <si>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</si>
  <si>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</si>
  <si>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</si>
  <si>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</si>
  <si>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</si>
  <si>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</si>
  <si>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Remove Old School from Fire Alarm Sys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</si>
  <si>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</si>
  <si>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</si>
  <si>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</si>
  <si>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</si>
  <si>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</si>
  <si>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</si>
  <si>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</si>
  <si>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</si>
  <si>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</si>
  <si>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</si>
  <si>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</si>
  <si>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</si>
  <si>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</si>
  <si>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</si>
  <si>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</si>
  <si>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</si>
  <si>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</si>
  <si>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</si>
  <si>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</si>
  <si>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</si>
  <si>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</si>
  <si>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</si>
  <si>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</si>
  <si>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</si>
  <si>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</si>
  <si>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</si>
  <si>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</si>
  <si>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</si>
  <si>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</si>
  <si>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</si>
  <si>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</si>
  <si>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</si>
  <si>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</si>
  <si>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</si>
  <si>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</si>
  <si>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</si>
  <si>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</si>
  <si>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</si>
  <si>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</si>
  <si>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</si>
  <si>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</si>
  <si>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</si>
  <si>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</si>
  <si>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</si>
  <si>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</si>
  <si>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</si>
  <si>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</si>
  <si>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</si>
  <si>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</si>
  <si>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</si>
  <si>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</si>
  <si>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</si>
  <si>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</si>
  <si>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</si>
  <si>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</si>
  <si>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</si>
  <si>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</si>
  <si>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</si>
  <si>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</si>
  <si>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</si>
  <si>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</si>
  <si>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</si>
  <si>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</si>
  <si>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</si>
  <si>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</si>
  <si>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</si>
  <si>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</si>
  <si>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</si>
  <si>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</si>
  <si>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</si>
  <si>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</si>
  <si>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</si>
  <si>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</si>
  <si>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</si>
  <si>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</si>
  <si>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</si>
  <si>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</si>
  <si>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</si>
  <si>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</si>
  <si>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</si>
  <si>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</si>
  <si>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</si>
  <si>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</si>
  <si>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</si>
  <si>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</si>
  <si>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</si>
  <si>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</si>
  <si>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</si>
  <si>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</si>
  <si>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</si>
  <si>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</si>
  <si>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</si>
  <si>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</si>
  <si>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</si>
  <si>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</si>
  <si>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</si>
  <si>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</si>
  <si>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</si>
  <si>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</si>
  <si>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</si>
  <si>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</si>
  <si>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</si>
  <si>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</si>
  <si>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</si>
  <si>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</si>
  <si>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</si>
  <si>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</si>
  <si>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</si>
  <si>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</si>
  <si>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</si>
  <si>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</si>
  <si>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</si>
  <si>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</si>
  <si>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</si>
  <si>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</si>
  <si>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</si>
  <si>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</si>
  <si>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</si>
  <si>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</si>
  <si>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</si>
  <si>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</si>
  <si>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</si>
  <si>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</si>
  <si>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</si>
  <si>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</si>
  <si>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</si>
  <si>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</si>
  <si>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</si>
  <si>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</si>
  <si>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</si>
  <si>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</si>
  <si>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</si>
  <si>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</si>
  <si>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</si>
  <si>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</si>
  <si>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</si>
  <si>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</si>
  <si>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</si>
  <si>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June 30, 12</t>
  </si>
  <si>
    <t>Jul 1, '10- June 30, 11</t>
  </si>
  <si>
    <t>Jul 1, '11 - May 31, 2012</t>
  </si>
  <si>
    <t>Jul 1, '10- May 31, 2011</t>
  </si>
  <si>
    <t>Jul 1, '11 - May 31, '12</t>
  </si>
  <si>
    <t>May 31, '12</t>
  </si>
  <si>
    <t>In Progress</t>
  </si>
  <si>
    <t>2012+</t>
  </si>
  <si>
    <t>Oil Tank Removal</t>
  </si>
  <si>
    <t>First Floor Kitchen</t>
  </si>
  <si>
    <t>West Wall Mural</t>
  </si>
  <si>
    <t>Rectory A/C</t>
  </si>
  <si>
    <t>Gutter and Facia work</t>
  </si>
  <si>
    <t>OLD SCHOOL BUILDING &amp; AVILA PLACE</t>
  </si>
  <si>
    <r>
      <t>Demolish Old School</t>
    </r>
    <r>
      <rPr>
        <sz val="10"/>
        <rFont val="Arial"/>
      </rPr>
      <t xml:space="preserve"> &amp; Avila Place</t>
    </r>
  </si>
  <si>
    <t>Includes asbestos removal</t>
  </si>
  <si>
    <t>Repair Rectory Plumbing Infrastructure and bathrooms</t>
  </si>
  <si>
    <t>Asbestos Removed from Basement</t>
  </si>
  <si>
    <t>Move Parish Office &amp; Install Door to REC</t>
  </si>
  <si>
    <t>Current, very few items left</t>
  </si>
  <si>
    <t>Parish Computer System Upgrade</t>
  </si>
  <si>
    <t>Parish Sound System</t>
  </si>
  <si>
    <t>Getting quotes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</si>
</sst>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93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12" fillId="0" borderId="4" xfId="0" applyNumberFormat="1" applyFont="1" applyBorder="1"/>
    <xf numFmtId="39" fontId="12" fillId="0" borderId="0" xfId="0" applyNumberFormat="1" applyFont="1" applyBorder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</cellXfs>
  <cellStyles count="11">
    <cellStyle name="Comma 2" xfId="1"/>
    <cellStyle name="Currency" xfId="2" builtinId="4"/>
    <cellStyle name="Currency 2" xfId="3"/>
    <cellStyle name="Currency 3" xfId="4"/>
    <cellStyle name="DATE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1"/>
  <sheetViews>
    <sheetView view="pageBreakPreview" topLeftCell="A53" zoomScaleSheetLayoutView="100" workbookViewId="0">
      <selection activeCell="C70" sqref="C70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209</v>
      </c>
      <c r="B2" s="80">
        <v>41060</v>
      </c>
    </row>
    <row r="3" spans="1:12" ht="13.5" customHeight="1">
      <c r="A3" s="79" t="s">
        <v>96</v>
      </c>
      <c r="B3" s="83">
        <v>500</v>
      </c>
    </row>
    <row r="5" spans="1:12" s="79" customFormat="1">
      <c r="A5" s="84" t="s">
        <v>100</v>
      </c>
      <c r="B5" s="85" t="s">
        <v>233</v>
      </c>
      <c r="C5" s="85" t="s">
        <v>208</v>
      </c>
      <c r="D5" s="135" t="s">
        <v>210</v>
      </c>
      <c r="E5" s="77"/>
      <c r="F5" s="85" t="s">
        <v>231</v>
      </c>
      <c r="G5" s="85" t="s">
        <v>232</v>
      </c>
      <c r="H5" s="86"/>
      <c r="I5" s="86"/>
      <c r="J5" s="87"/>
      <c r="L5" s="88"/>
    </row>
    <row r="6" spans="1:12" s="89" customFormat="1" ht="11" thickBot="1">
      <c r="B6" s="66" t="s">
        <v>236</v>
      </c>
      <c r="C6" s="66" t="s">
        <v>237</v>
      </c>
      <c r="D6" s="136"/>
      <c r="E6" s="90"/>
      <c r="F6" s="66" t="s">
        <v>234</v>
      </c>
      <c r="G6" s="66" t="s">
        <v>235</v>
      </c>
      <c r="H6" s="91"/>
      <c r="I6" s="91"/>
      <c r="J6" s="92"/>
      <c r="L6" s="93"/>
    </row>
    <row r="7" spans="1:12" s="89" customFormat="1" ht="11" thickTop="1">
      <c r="A7" s="94" t="s">
        <v>99</v>
      </c>
      <c r="B7" s="95">
        <f>B17/(($B$2-DATE(2010,7,1))/7)</f>
        <v>4147.9596000000001</v>
      </c>
      <c r="C7" s="95">
        <f>C17/(($B$2-DATE(2010,7,1))/7)</f>
        <v>4139.2300999999998</v>
      </c>
      <c r="D7" s="137">
        <f>(B7-C7)/C7</f>
        <v>2.1089670757855118E-3</v>
      </c>
      <c r="E7" s="95"/>
      <c r="F7" s="95">
        <f>F17/52</f>
        <v>8557.6923076923085</v>
      </c>
      <c r="G7" s="95">
        <f>G17/52</f>
        <v>8707.1880769230775</v>
      </c>
      <c r="H7" s="91"/>
      <c r="I7" s="91"/>
      <c r="J7" s="92"/>
      <c r="L7" s="93"/>
    </row>
    <row r="8" spans="1:12" s="89" customFormat="1">
      <c r="A8" s="94" t="s">
        <v>97</v>
      </c>
      <c r="B8" s="95">
        <f>B7/$B$3</f>
        <v>8.2959192000000002</v>
      </c>
      <c r="C8" s="95">
        <f>C7/$B$3</f>
        <v>8.2784601999999996</v>
      </c>
      <c r="D8" s="137">
        <f>(B8-C8)/C8</f>
        <v>2.1089670757854896E-3</v>
      </c>
      <c r="E8" s="95"/>
      <c r="F8" s="95">
        <f>F7/$B$3</f>
        <v>17.115384615384617</v>
      </c>
      <c r="G8" s="95">
        <f>G7/$B$3</f>
        <v>17.414376153846156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101</v>
      </c>
      <c r="B10" s="95">
        <f>B51/(($B$2-DATE(2010,7,1))/7)</f>
        <v>7408.9850999999999</v>
      </c>
      <c r="C10" s="95">
        <f>C51/(($B$2-DATE(2010,7,1))/7)</f>
        <v>6543.4382999999998</v>
      </c>
      <c r="D10" s="137">
        <f>(B10-C10)/C10</f>
        <v>0.13227706296244898</v>
      </c>
      <c r="E10" s="95"/>
      <c r="F10" s="95">
        <f>F51/52</f>
        <v>13777.23076923077</v>
      </c>
      <c r="G10" s="95">
        <f>G51/52</f>
        <v>13674.620769230769</v>
      </c>
      <c r="H10" s="91"/>
      <c r="I10" s="91"/>
      <c r="J10" s="92"/>
      <c r="L10" s="96"/>
    </row>
    <row r="11" spans="1:12" s="89" customFormat="1">
      <c r="A11" s="79" t="s">
        <v>98</v>
      </c>
      <c r="B11" s="95">
        <f>B10/$B$3</f>
        <v>14.8179702</v>
      </c>
      <c r="C11" s="95">
        <f>C10/$B$3</f>
        <v>13.0868766</v>
      </c>
      <c r="D11" s="137">
        <f>(B11-C11)/C11</f>
        <v>0.13227706296244893</v>
      </c>
      <c r="E11" s="95"/>
      <c r="F11" s="95">
        <f>F10/$B$3</f>
        <v>27.554461538461538</v>
      </c>
      <c r="G11" s="95">
        <f>G10/$B$3</f>
        <v>27.349241538461538</v>
      </c>
      <c r="H11" s="91"/>
      <c r="I11" s="91"/>
      <c r="J11" s="92"/>
      <c r="L11" s="96"/>
    </row>
    <row r="13" spans="1:12">
      <c r="A13" s="73" t="s">
        <v>79</v>
      </c>
      <c r="B13" s="85" t="s">
        <v>233</v>
      </c>
      <c r="C13" s="85" t="s">
        <v>208</v>
      </c>
      <c r="D13" s="135"/>
      <c r="E13" s="77"/>
      <c r="F13" s="85" t="s">
        <v>231</v>
      </c>
      <c r="G13" s="85" t="s">
        <v>232</v>
      </c>
    </row>
    <row r="14" spans="1:12" s="90" customFormat="1" ht="11" thickBot="1">
      <c r="A14" s="65"/>
      <c r="B14" s="66" t="s">
        <v>236</v>
      </c>
      <c r="C14" s="66" t="s">
        <v>237</v>
      </c>
      <c r="D14" s="136"/>
      <c r="F14" s="66" t="s">
        <v>234</v>
      </c>
      <c r="G14" s="66" t="s">
        <v>235</v>
      </c>
    </row>
    <row r="15" spans="1:12" ht="11" thickTop="1">
      <c r="A15" s="67" t="s">
        <v>105</v>
      </c>
      <c r="B15" s="68"/>
      <c r="C15" s="68"/>
      <c r="D15" s="138"/>
      <c r="E15" s="78"/>
      <c r="F15" s="68"/>
    </row>
    <row r="16" spans="1:12">
      <c r="A16" s="67" t="s">
        <v>106</v>
      </c>
      <c r="B16" s="68"/>
      <c r="C16" s="68"/>
      <c r="D16" s="138"/>
      <c r="E16" s="78"/>
      <c r="F16" s="68"/>
      <c r="G16" s="68"/>
    </row>
    <row r="17" spans="1:7">
      <c r="A17" s="72" t="s">
        <v>107</v>
      </c>
      <c r="B17" s="170">
        <v>414795.96</v>
      </c>
      <c r="C17" s="170">
        <v>413923.01</v>
      </c>
      <c r="D17" s="138">
        <f t="shared" ref="D17:D52" si="0">(B17-C17)/C17</f>
        <v>2.1089670757854502E-3</v>
      </c>
      <c r="E17" s="78"/>
      <c r="F17" s="98">
        <v>445000</v>
      </c>
      <c r="G17" s="98">
        <v>452773.78</v>
      </c>
    </row>
    <row r="18" spans="1:7">
      <c r="A18" s="72" t="s">
        <v>108</v>
      </c>
      <c r="B18" s="170">
        <v>34472.449999999997</v>
      </c>
      <c r="C18" s="170">
        <v>23833</v>
      </c>
      <c r="D18" s="138">
        <f t="shared" si="0"/>
        <v>0.44641673310116214</v>
      </c>
      <c r="E18" s="78"/>
      <c r="F18" s="98">
        <v>23000</v>
      </c>
      <c r="G18" s="98">
        <v>23833</v>
      </c>
    </row>
    <row r="19" spans="1:7">
      <c r="A19" s="72" t="s">
        <v>109</v>
      </c>
      <c r="B19" s="170">
        <v>22890</v>
      </c>
      <c r="C19" s="170">
        <v>46998</v>
      </c>
      <c r="D19" s="138">
        <f t="shared" si="0"/>
        <v>-0.51295799821268995</v>
      </c>
      <c r="E19" s="78"/>
      <c r="F19" s="98">
        <v>18500</v>
      </c>
      <c r="G19" s="98">
        <v>46998</v>
      </c>
    </row>
    <row r="20" spans="1:7">
      <c r="A20" s="72" t="s">
        <v>110</v>
      </c>
      <c r="B20" s="170">
        <v>2551</v>
      </c>
      <c r="C20" s="170">
        <v>4338.83</v>
      </c>
      <c r="D20" s="138">
        <f t="shared" si="0"/>
        <v>-0.41205347985516833</v>
      </c>
      <c r="E20" s="78"/>
      <c r="F20" s="98">
        <v>6000</v>
      </c>
      <c r="G20" s="98">
        <v>4525.83</v>
      </c>
    </row>
    <row r="21" spans="1:7">
      <c r="A21" s="72" t="s">
        <v>111</v>
      </c>
      <c r="B21" s="170">
        <v>18490</v>
      </c>
      <c r="C21" s="170">
        <v>16275</v>
      </c>
      <c r="D21" s="138">
        <f t="shared" si="0"/>
        <v>0.13609831029185868</v>
      </c>
      <c r="E21" s="78"/>
      <c r="F21" s="98">
        <v>16500</v>
      </c>
      <c r="G21" s="98">
        <v>16725</v>
      </c>
    </row>
    <row r="22" spans="1:7">
      <c r="A22" s="72" t="s">
        <v>228</v>
      </c>
      <c r="B22" s="170">
        <v>100</v>
      </c>
      <c r="C22" s="170">
        <v>0</v>
      </c>
      <c r="D22" s="138" t="e">
        <f>(B22-C22)/C22</f>
        <v>#DIV/0!</v>
      </c>
      <c r="E22" s="78"/>
      <c r="F22" s="98">
        <v>300</v>
      </c>
      <c r="G22" s="98">
        <v>0</v>
      </c>
    </row>
    <row r="23" spans="1:7">
      <c r="A23" s="72" t="s">
        <v>112</v>
      </c>
      <c r="B23" s="170">
        <v>17328</v>
      </c>
      <c r="C23" s="170">
        <v>13396.9</v>
      </c>
      <c r="D23" s="138">
        <f t="shared" si="0"/>
        <v>0.29343355552403916</v>
      </c>
      <c r="E23" s="78"/>
      <c r="F23" s="98">
        <v>0</v>
      </c>
      <c r="G23" s="98">
        <v>16259.9</v>
      </c>
    </row>
    <row r="24" spans="1:7">
      <c r="A24" s="72" t="s">
        <v>113</v>
      </c>
      <c r="B24" s="170">
        <v>247467.83</v>
      </c>
      <c r="C24" s="170">
        <v>167524.99</v>
      </c>
      <c r="D24" s="138">
        <f t="shared" si="0"/>
        <v>0.47719949125202155</v>
      </c>
      <c r="E24" s="78"/>
      <c r="F24" s="98">
        <v>157000</v>
      </c>
      <c r="G24" s="98">
        <v>169536.99</v>
      </c>
    </row>
    <row r="25" spans="1:7">
      <c r="A25" s="72" t="s">
        <v>114</v>
      </c>
      <c r="B25" s="170">
        <v>314.32</v>
      </c>
      <c r="C25" s="170">
        <v>260.10000000000002</v>
      </c>
      <c r="D25" s="138">
        <f t="shared" si="0"/>
        <v>0.20845828527489413</v>
      </c>
      <c r="E25" s="78"/>
      <c r="F25" s="98">
        <v>400</v>
      </c>
      <c r="G25" s="98">
        <v>296.24</v>
      </c>
    </row>
    <row r="26" spans="1:7" ht="11" thickBot="1">
      <c r="A26" s="72" t="s">
        <v>115</v>
      </c>
      <c r="B26" s="171">
        <v>36963.589999999997</v>
      </c>
      <c r="C26" s="171">
        <v>45250.32</v>
      </c>
      <c r="D26" s="139">
        <f t="shared" si="0"/>
        <v>-0.18313085962707012</v>
      </c>
      <c r="E26" s="78"/>
      <c r="F26" s="128">
        <v>50500</v>
      </c>
      <c r="G26" s="128">
        <v>50535.51</v>
      </c>
    </row>
    <row r="27" spans="1:7">
      <c r="A27" s="67" t="s">
        <v>116</v>
      </c>
      <c r="B27" s="98">
        <f>ROUND(SUM(B15:B26),5)</f>
        <v>795373.15</v>
      </c>
      <c r="C27" s="167">
        <f>SUM(C17:C26)</f>
        <v>731800.14999999991</v>
      </c>
      <c r="D27" s="138">
        <f>(B27-C27)/C27</f>
        <v>8.6872078394627447E-2</v>
      </c>
      <c r="E27" s="78"/>
      <c r="F27" s="98">
        <f>SUM(F17:F26)</f>
        <v>717200</v>
      </c>
      <c r="G27" s="98">
        <f>ROUND(SUM(G16:G26),5)</f>
        <v>781484.25</v>
      </c>
    </row>
    <row r="28" spans="1:7" ht="30" customHeight="1">
      <c r="A28" s="67" t="s">
        <v>117</v>
      </c>
      <c r="B28" s="98"/>
      <c r="C28" s="68"/>
      <c r="D28" s="138"/>
      <c r="E28" s="78"/>
      <c r="F28" s="68"/>
      <c r="G28" s="68"/>
    </row>
    <row r="29" spans="1:7">
      <c r="A29" s="72" t="s">
        <v>118</v>
      </c>
      <c r="B29" s="170">
        <v>303945.15999999997</v>
      </c>
      <c r="C29" s="170">
        <v>276004.26</v>
      </c>
      <c r="D29" s="138">
        <f t="shared" si="0"/>
        <v>0.10123358240919891</v>
      </c>
      <c r="E29" s="78"/>
      <c r="F29" s="98">
        <v>314617</v>
      </c>
      <c r="G29" s="98">
        <v>298442.32</v>
      </c>
    </row>
    <row r="30" spans="1:7">
      <c r="A30" s="72" t="s">
        <v>119</v>
      </c>
      <c r="B30" s="170">
        <v>42751.87</v>
      </c>
      <c r="C30" s="170">
        <v>47136.75</v>
      </c>
      <c r="D30" s="138">
        <f t="shared" si="0"/>
        <v>-9.302465698207868E-2</v>
      </c>
      <c r="E30" s="78"/>
      <c r="F30" s="98">
        <v>44400</v>
      </c>
      <c r="G30" s="98">
        <v>51853.8</v>
      </c>
    </row>
    <row r="31" spans="1:7">
      <c r="A31" s="72" t="s">
        <v>120</v>
      </c>
      <c r="B31" s="170">
        <v>18329.86</v>
      </c>
      <c r="C31" s="170">
        <v>16007.05</v>
      </c>
      <c r="D31" s="138">
        <f t="shared" si="0"/>
        <v>0.14511168516372483</v>
      </c>
      <c r="E31" s="78"/>
      <c r="F31" s="98">
        <v>19481</v>
      </c>
      <c r="G31" s="98">
        <v>17352.05</v>
      </c>
    </row>
    <row r="32" spans="1:7">
      <c r="A32" s="72" t="s">
        <v>121</v>
      </c>
      <c r="B32" s="170">
        <v>1598.58</v>
      </c>
      <c r="C32" s="170">
        <v>1859.36</v>
      </c>
      <c r="D32" s="138">
        <f t="shared" si="0"/>
        <v>-0.14025256002065226</v>
      </c>
      <c r="E32" s="78"/>
      <c r="F32" s="98">
        <v>20372</v>
      </c>
      <c r="G32" s="98">
        <v>1897.69</v>
      </c>
    </row>
    <row r="33" spans="1:7">
      <c r="A33" s="72" t="s">
        <v>122</v>
      </c>
      <c r="B33" s="170">
        <v>1100</v>
      </c>
      <c r="C33" s="170">
        <v>2200</v>
      </c>
      <c r="D33" s="138">
        <f t="shared" si="0"/>
        <v>-0.5</v>
      </c>
      <c r="E33" s="78"/>
      <c r="F33" s="98">
        <v>2200</v>
      </c>
      <c r="G33" s="98">
        <v>3850</v>
      </c>
    </row>
    <row r="34" spans="1:7">
      <c r="A34" s="72" t="s">
        <v>123</v>
      </c>
      <c r="B34" s="170">
        <v>11997.45</v>
      </c>
      <c r="C34" s="170">
        <v>7506.3</v>
      </c>
      <c r="D34" s="138">
        <f t="shared" si="0"/>
        <v>0.59831741337276689</v>
      </c>
      <c r="E34" s="78"/>
      <c r="F34" s="98">
        <v>5000</v>
      </c>
      <c r="G34" s="98">
        <v>7738.34</v>
      </c>
    </row>
    <row r="35" spans="1:7">
      <c r="A35" s="72" t="s">
        <v>124</v>
      </c>
      <c r="B35" s="170">
        <v>30668.55</v>
      </c>
      <c r="C35" s="170">
        <v>21892.06</v>
      </c>
      <c r="D35" s="138">
        <f t="shared" si="0"/>
        <v>0.40089831655860608</v>
      </c>
      <c r="E35" s="78"/>
      <c r="F35" s="98">
        <v>20000</v>
      </c>
      <c r="G35" s="98">
        <v>24660.41</v>
      </c>
    </row>
    <row r="36" spans="1:7">
      <c r="A36" s="72" t="s">
        <v>125</v>
      </c>
      <c r="B36" s="170">
        <v>8</v>
      </c>
      <c r="C36" s="170">
        <v>62.16</v>
      </c>
      <c r="D36" s="138">
        <f t="shared" si="0"/>
        <v>-0.8712998712998713</v>
      </c>
      <c r="E36" s="78"/>
      <c r="F36" s="98">
        <v>0</v>
      </c>
      <c r="G36" s="98">
        <v>80.16</v>
      </c>
    </row>
    <row r="37" spans="1:7">
      <c r="A37" s="72" t="s">
        <v>126</v>
      </c>
      <c r="B37" s="170">
        <v>9645.84</v>
      </c>
      <c r="C37" s="170">
        <v>11059.57</v>
      </c>
      <c r="D37" s="138">
        <f t="shared" si="0"/>
        <v>-0.12782865879957356</v>
      </c>
      <c r="E37" s="78"/>
      <c r="F37" s="98">
        <v>13000</v>
      </c>
      <c r="G37" s="98">
        <v>11967.05</v>
      </c>
    </row>
    <row r="38" spans="1:7">
      <c r="A38" s="72" t="s">
        <v>127</v>
      </c>
      <c r="B38" s="170">
        <v>2197.65</v>
      </c>
      <c r="C38" s="170">
        <v>2744.69</v>
      </c>
      <c r="D38" s="138">
        <f t="shared" si="0"/>
        <v>-0.19930848292521194</v>
      </c>
      <c r="E38" s="78"/>
      <c r="F38" s="98">
        <v>3400</v>
      </c>
      <c r="G38" s="98">
        <v>2956.12</v>
      </c>
    </row>
    <row r="39" spans="1:7">
      <c r="A39" s="72" t="s">
        <v>128</v>
      </c>
      <c r="B39" s="170">
        <v>15500.49</v>
      </c>
      <c r="C39" s="170">
        <v>28260.5</v>
      </c>
      <c r="D39" s="138">
        <f t="shared" si="0"/>
        <v>-0.45151395056704591</v>
      </c>
      <c r="E39" s="78"/>
      <c r="F39" s="98">
        <v>40000</v>
      </c>
      <c r="G39" s="98">
        <v>28711.200000000001</v>
      </c>
    </row>
    <row r="40" spans="1:7">
      <c r="A40" s="72" t="s">
        <v>129</v>
      </c>
      <c r="B40" s="170">
        <v>13099.41</v>
      </c>
      <c r="C40" s="170">
        <v>13117.44</v>
      </c>
      <c r="D40" s="138">
        <f t="shared" si="0"/>
        <v>-1.3745060011710101E-3</v>
      </c>
      <c r="E40" s="78"/>
      <c r="F40" s="98">
        <v>18500</v>
      </c>
      <c r="G40" s="98">
        <v>14329.5</v>
      </c>
    </row>
    <row r="41" spans="1:7">
      <c r="A41" s="72" t="s">
        <v>130</v>
      </c>
      <c r="B41" s="170">
        <v>2804.16</v>
      </c>
      <c r="C41" s="170">
        <v>4382.71</v>
      </c>
      <c r="D41" s="138">
        <f t="shared" si="0"/>
        <v>-0.36017669432839505</v>
      </c>
      <c r="E41" s="78"/>
      <c r="F41" s="98">
        <v>4000</v>
      </c>
      <c r="G41" s="98">
        <v>4809.9399999999996</v>
      </c>
    </row>
    <row r="42" spans="1:7">
      <c r="A42" s="72" t="s">
        <v>131</v>
      </c>
      <c r="B42" s="170">
        <v>49922.36</v>
      </c>
      <c r="C42" s="170">
        <v>50414.19</v>
      </c>
      <c r="D42" s="138">
        <f t="shared" si="0"/>
        <v>-9.7557850279852108E-3</v>
      </c>
      <c r="E42" s="78"/>
      <c r="F42" s="98">
        <v>36000</v>
      </c>
      <c r="G42" s="98">
        <v>59020.11</v>
      </c>
    </row>
    <row r="43" spans="1:7">
      <c r="A43" s="72" t="s">
        <v>132</v>
      </c>
      <c r="B43" s="170">
        <v>0</v>
      </c>
      <c r="C43" s="170">
        <v>693.61</v>
      </c>
      <c r="D43" s="138">
        <f t="shared" si="0"/>
        <v>-1</v>
      </c>
      <c r="E43" s="78"/>
      <c r="F43" s="98">
        <v>1500</v>
      </c>
      <c r="G43" s="98">
        <v>693.61</v>
      </c>
    </row>
    <row r="44" spans="1:7">
      <c r="A44" s="72" t="s">
        <v>133</v>
      </c>
      <c r="B44" s="170">
        <v>14567.56</v>
      </c>
      <c r="C44" s="170">
        <v>15395.5</v>
      </c>
      <c r="D44" s="138">
        <f t="shared" si="0"/>
        <v>-5.3778052028190089E-2</v>
      </c>
      <c r="E44" s="78"/>
      <c r="F44" s="98">
        <v>14000</v>
      </c>
      <c r="G44" s="98">
        <v>14479.66</v>
      </c>
    </row>
    <row r="45" spans="1:7">
      <c r="A45" s="72" t="s">
        <v>134</v>
      </c>
      <c r="B45" s="170">
        <v>6224.44</v>
      </c>
      <c r="C45" s="170">
        <v>18328.53</v>
      </c>
      <c r="D45" s="138">
        <f t="shared" si="0"/>
        <v>-0.66039611469114001</v>
      </c>
      <c r="E45" s="78"/>
      <c r="F45" s="98">
        <v>5000</v>
      </c>
      <c r="G45" s="98">
        <v>18584.87</v>
      </c>
    </row>
    <row r="46" spans="1:7">
      <c r="A46" s="72" t="s">
        <v>135</v>
      </c>
      <c r="B46" s="170">
        <v>57640</v>
      </c>
      <c r="C46" s="170">
        <v>55231</v>
      </c>
      <c r="D46" s="138">
        <f t="shared" si="0"/>
        <v>4.3616809400517827E-2</v>
      </c>
      <c r="E46" s="78"/>
      <c r="F46" s="98">
        <v>62884</v>
      </c>
      <c r="G46" s="98">
        <v>60252</v>
      </c>
    </row>
    <row r="47" spans="1:7">
      <c r="A47" s="72" t="s">
        <v>136</v>
      </c>
      <c r="B47" s="170">
        <v>20174</v>
      </c>
      <c r="C47" s="170">
        <v>19327</v>
      </c>
      <c r="D47" s="138">
        <f t="shared" si="0"/>
        <v>4.3824701195219126E-2</v>
      </c>
      <c r="E47" s="78"/>
      <c r="F47" s="98">
        <v>22010</v>
      </c>
      <c r="G47" s="98">
        <v>21084</v>
      </c>
    </row>
    <row r="48" spans="1:7">
      <c r="A48" s="72" t="s">
        <v>137</v>
      </c>
      <c r="B48" s="170">
        <v>21450</v>
      </c>
      <c r="C48" s="170">
        <v>21758</v>
      </c>
      <c r="D48" s="138">
        <f t="shared" si="0"/>
        <v>-1.4155712841253791E-2</v>
      </c>
      <c r="E48" s="78"/>
      <c r="F48" s="98">
        <v>23402</v>
      </c>
      <c r="G48" s="98">
        <v>23736</v>
      </c>
    </row>
    <row r="49" spans="1:7">
      <c r="A49" s="72" t="s">
        <v>138</v>
      </c>
      <c r="B49" s="170">
        <v>2100</v>
      </c>
      <c r="C49" s="170">
        <v>1050</v>
      </c>
      <c r="D49" s="138">
        <f t="shared" si="0"/>
        <v>1</v>
      </c>
      <c r="E49" s="78"/>
      <c r="F49" s="98">
        <v>1050</v>
      </c>
      <c r="G49" s="98">
        <v>1050</v>
      </c>
    </row>
    <row r="50" spans="1:7" ht="11" thickBot="1">
      <c r="A50" s="72" t="s">
        <v>139</v>
      </c>
      <c r="B50" s="172">
        <v>115173.13</v>
      </c>
      <c r="C50" s="172">
        <v>39913.15</v>
      </c>
      <c r="D50" s="140">
        <f t="shared" si="0"/>
        <v>1.8855935950933467</v>
      </c>
      <c r="E50" s="78"/>
      <c r="F50" s="129">
        <v>45600</v>
      </c>
      <c r="G50" s="129">
        <v>43531.45</v>
      </c>
    </row>
    <row r="51" spans="1:7" ht="11" thickBot="1">
      <c r="A51" s="67" t="s">
        <v>140</v>
      </c>
      <c r="B51" s="130">
        <f>ROUND(SUM(B28:B50),5)</f>
        <v>740898.51</v>
      </c>
      <c r="C51" s="130">
        <f>ROUND(SUM(C28:C50),5)</f>
        <v>654343.82999999996</v>
      </c>
      <c r="D51" s="141">
        <f t="shared" si="0"/>
        <v>0.13227706296244904</v>
      </c>
      <c r="E51" s="78"/>
      <c r="F51" s="130">
        <f>SUM(F29:F50)</f>
        <v>716416</v>
      </c>
      <c r="G51" s="130">
        <f>ROUND(SUM(G28:G50),5)</f>
        <v>711080.28</v>
      </c>
    </row>
    <row r="52" spans="1:7" ht="30" customHeight="1">
      <c r="A52" s="67" t="s">
        <v>141</v>
      </c>
      <c r="B52" s="68">
        <f>(B27-B51)</f>
        <v>54474.640000000014</v>
      </c>
      <c r="C52" s="68">
        <v>77456.320000000007</v>
      </c>
      <c r="D52" s="138">
        <f t="shared" si="0"/>
        <v>-0.29670503323679709</v>
      </c>
      <c r="E52" s="78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142</v>
      </c>
      <c r="B53" s="68"/>
      <c r="C53" s="68"/>
      <c r="D53" s="138"/>
      <c r="E53" s="78"/>
      <c r="F53" s="68"/>
      <c r="G53" s="68"/>
    </row>
    <row r="54" spans="1:7">
      <c r="A54" s="67" t="s">
        <v>143</v>
      </c>
      <c r="B54" s="68"/>
      <c r="C54" s="68"/>
      <c r="D54" s="138"/>
      <c r="E54" s="78"/>
      <c r="F54" s="68"/>
      <c r="G54" s="68"/>
    </row>
    <row r="55" spans="1:7">
      <c r="A55" s="72" t="s">
        <v>144</v>
      </c>
      <c r="B55" s="170">
        <v>695</v>
      </c>
      <c r="C55" s="170">
        <v>3612.17</v>
      </c>
      <c r="D55" s="138">
        <f t="shared" ref="D55:D68" si="1">(B55-C55)/C55</f>
        <v>-0.80759488063961549</v>
      </c>
      <c r="E55" s="78"/>
      <c r="F55" s="98">
        <v>1913.34</v>
      </c>
      <c r="G55" s="98">
        <v>5412.3</v>
      </c>
    </row>
    <row r="56" spans="1:7">
      <c r="A56" s="72" t="s">
        <v>145</v>
      </c>
      <c r="B56" s="170">
        <v>9460.2999999999993</v>
      </c>
      <c r="C56" s="170">
        <v>3269.05</v>
      </c>
      <c r="D56" s="138">
        <f t="shared" si="1"/>
        <v>1.89389883911228</v>
      </c>
      <c r="E56" s="78"/>
      <c r="F56" s="98">
        <v>22440.03</v>
      </c>
      <c r="G56" s="98">
        <v>3461.05</v>
      </c>
    </row>
    <row r="57" spans="1:7">
      <c r="A57" s="72" t="s">
        <v>146</v>
      </c>
      <c r="B57" s="170">
        <v>4070</v>
      </c>
      <c r="C57" s="170">
        <v>3190</v>
      </c>
      <c r="D57" s="138">
        <f t="shared" si="1"/>
        <v>0.27586206896551724</v>
      </c>
      <c r="E57" s="78"/>
      <c r="F57" s="98">
        <v>990</v>
      </c>
      <c r="G57" s="98">
        <v>3470</v>
      </c>
    </row>
    <row r="58" spans="1:7">
      <c r="A58" s="72" t="s">
        <v>147</v>
      </c>
      <c r="B58" s="170">
        <v>11632.86</v>
      </c>
      <c r="C58" s="170">
        <v>65826.679999999993</v>
      </c>
      <c r="D58" s="138">
        <f t="shared" si="1"/>
        <v>-0.82328046925653853</v>
      </c>
      <c r="E58" s="78"/>
      <c r="F58" s="98">
        <v>110091.88</v>
      </c>
      <c r="G58" s="98">
        <v>65826.679999999993</v>
      </c>
    </row>
    <row r="59" spans="1:7">
      <c r="A59" s="72" t="s">
        <v>148</v>
      </c>
      <c r="B59" s="170">
        <v>3800</v>
      </c>
      <c r="C59" s="170">
        <v>1100</v>
      </c>
      <c r="D59" s="138">
        <f t="shared" si="1"/>
        <v>2.4545454545454546</v>
      </c>
      <c r="E59" s="78"/>
      <c r="F59" s="98">
        <v>220</v>
      </c>
      <c r="G59" s="98">
        <v>1100</v>
      </c>
    </row>
    <row r="60" spans="1:7" ht="11" thickBot="1">
      <c r="A60" s="72" t="s">
        <v>149</v>
      </c>
      <c r="B60" s="171">
        <v>86597.79</v>
      </c>
      <c r="C60" s="171">
        <v>94423.14</v>
      </c>
      <c r="D60" s="139">
        <f t="shared" si="1"/>
        <v>-8.2875341785922457E-2</v>
      </c>
      <c r="E60" s="78"/>
      <c r="F60" s="128">
        <v>32769.67</v>
      </c>
      <c r="G60" s="128">
        <v>95743.14</v>
      </c>
    </row>
    <row r="61" spans="1:7">
      <c r="A61" s="67" t="s">
        <v>150</v>
      </c>
      <c r="B61" s="98">
        <f>ROUND(SUM(B54:B60),5)</f>
        <v>116255.95</v>
      </c>
      <c r="C61" s="98">
        <f>ROUND(SUM(C54:C60),5)</f>
        <v>171421.04</v>
      </c>
      <c r="D61" s="138">
        <f t="shared" si="1"/>
        <v>-0.32181049654114807</v>
      </c>
      <c r="E61" s="78"/>
      <c r="F61" s="98">
        <f>SUM(F55:F60)</f>
        <v>168424.91999999998</v>
      </c>
      <c r="G61" s="98">
        <f>ROUND(SUM(G54:G60),5)</f>
        <v>175013.17</v>
      </c>
    </row>
    <row r="62" spans="1:7" ht="30" customHeight="1">
      <c r="A62" s="67" t="s">
        <v>151</v>
      </c>
      <c r="B62" s="68"/>
      <c r="C62" s="68"/>
      <c r="D62" s="138"/>
      <c r="E62" s="78"/>
      <c r="F62" s="68"/>
      <c r="G62" s="68"/>
    </row>
    <row r="63" spans="1:7">
      <c r="A63" s="72" t="s">
        <v>152</v>
      </c>
      <c r="B63" s="170">
        <v>250</v>
      </c>
      <c r="C63" s="170">
        <v>4112.17</v>
      </c>
      <c r="D63" s="138">
        <f t="shared" si="1"/>
        <v>-0.93920484804859716</v>
      </c>
      <c r="E63" s="78"/>
      <c r="F63" s="98">
        <v>590</v>
      </c>
      <c r="G63" s="98">
        <v>6112.3</v>
      </c>
    </row>
    <row r="64" spans="1:7">
      <c r="A64" s="72" t="s">
        <v>227</v>
      </c>
      <c r="B64" s="170">
        <v>10300</v>
      </c>
      <c r="C64" s="170">
        <v>0</v>
      </c>
      <c r="D64" s="138" t="e">
        <f>(B64-C64)/C64</f>
        <v>#DIV/0!</v>
      </c>
      <c r="E64" s="78"/>
      <c r="F64" s="98">
        <v>0</v>
      </c>
      <c r="G64" s="98">
        <v>0</v>
      </c>
    </row>
    <row r="65" spans="1:7">
      <c r="A65" s="72" t="s">
        <v>153</v>
      </c>
      <c r="B65" s="170">
        <v>10721.66</v>
      </c>
      <c r="C65" s="170">
        <v>4823.05</v>
      </c>
      <c r="D65" s="138">
        <f t="shared" si="1"/>
        <v>1.2230041156529581</v>
      </c>
      <c r="E65" s="78"/>
      <c r="F65" s="98">
        <v>24056.58</v>
      </c>
      <c r="G65" s="98">
        <v>5015.05</v>
      </c>
    </row>
    <row r="66" spans="1:7">
      <c r="A66" s="72" t="s">
        <v>154</v>
      </c>
      <c r="B66" s="170">
        <v>0</v>
      </c>
      <c r="C66" s="170">
        <v>25350</v>
      </c>
      <c r="D66" s="138">
        <f t="shared" si="1"/>
        <v>-1</v>
      </c>
      <c r="E66" s="78"/>
      <c r="F66" s="98">
        <v>0</v>
      </c>
      <c r="G66" s="98">
        <v>25350</v>
      </c>
    </row>
    <row r="67" spans="1:7" ht="11" thickBot="1">
      <c r="A67" s="72" t="s">
        <v>155</v>
      </c>
      <c r="B67" s="172">
        <v>147340.20000000001</v>
      </c>
      <c r="C67" s="172">
        <v>54789.81</v>
      </c>
      <c r="D67" s="140">
        <f t="shared" si="1"/>
        <v>1.6891898329269626</v>
      </c>
      <c r="E67" s="78"/>
      <c r="F67" s="129">
        <v>0</v>
      </c>
      <c r="G67" s="129">
        <v>54789.81</v>
      </c>
    </row>
    <row r="68" spans="1:7" ht="11" thickBot="1">
      <c r="A68" s="67" t="s">
        <v>156</v>
      </c>
      <c r="B68" s="131">
        <f>ROUND(SUM(B62:B67),5)</f>
        <v>168611.86</v>
      </c>
      <c r="C68" s="131">
        <f>ROUND(SUM(C62:C67),5)</f>
        <v>89075.03</v>
      </c>
      <c r="D68" s="142">
        <f t="shared" si="1"/>
        <v>0.89291948596593218</v>
      </c>
      <c r="E68" s="78"/>
      <c r="F68" s="131">
        <f>SUM(F63:F67)</f>
        <v>24646.58</v>
      </c>
      <c r="G68" s="131">
        <f>ROUND(SUM(G62:G67),5)</f>
        <v>91267.16</v>
      </c>
    </row>
    <row r="69" spans="1:7" ht="30" customHeight="1" thickBot="1">
      <c r="A69" s="67" t="s">
        <v>157</v>
      </c>
      <c r="B69" s="131">
        <f>ROUND(B53+B61-B68,5)</f>
        <v>-52355.91</v>
      </c>
      <c r="C69" s="131">
        <f>ROUND(C53+C61-C68,5)</f>
        <v>82346.009999999995</v>
      </c>
      <c r="D69" s="142">
        <f>(B69-C69)/C69</f>
        <v>-1.6358038476909809</v>
      </c>
      <c r="E69" s="78"/>
      <c r="F69" s="131">
        <f>(F61-F68)</f>
        <v>143778.33999999997</v>
      </c>
      <c r="G69" s="131">
        <f>ROUND(G53+G61-G68,5)</f>
        <v>83746.009999999995</v>
      </c>
    </row>
    <row r="70" spans="1:7" s="70" customFormat="1" ht="30" customHeight="1" thickBot="1">
      <c r="A70" s="67" t="s">
        <v>158</v>
      </c>
      <c r="B70" s="132">
        <v>2118.73</v>
      </c>
      <c r="C70" s="132">
        <v>159802.32999999999</v>
      </c>
      <c r="D70" s="143">
        <f>(B70-C70)/C70</f>
        <v>-0.98674155752297221</v>
      </c>
      <c r="F70" s="132">
        <f>(F52+F69)</f>
        <v>144562.33999999997</v>
      </c>
      <c r="G70" s="132">
        <v>158353.38</v>
      </c>
    </row>
    <row r="71" spans="1:7" ht="11" thickTop="1">
      <c r="E71" s="78"/>
    </row>
  </sheetData>
  <phoneticPr fontId="18" type="noConversion"/>
  <pageMargins left="0.7" right="0.7" top="0.75" bottom="0.75" header="0.3" footer="0.3"/>
  <pageSetup scale="7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41"/>
  <sheetViews>
    <sheetView view="pageBreakPreview" topLeftCell="A28" zoomScaleSheetLayoutView="100" workbookViewId="0">
      <selection activeCell="E40" sqref="E40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211</v>
      </c>
      <c r="B1" s="85" t="s">
        <v>233</v>
      </c>
      <c r="C1" s="85" t="s">
        <v>78</v>
      </c>
    </row>
    <row r="2" spans="1:3" s="90" customFormat="1" ht="11" thickBot="1">
      <c r="A2" s="79" t="s">
        <v>209</v>
      </c>
      <c r="B2" s="66" t="s">
        <v>239</v>
      </c>
    </row>
    <row r="3" spans="1:3" ht="11" thickTop="1">
      <c r="A3" s="67" t="s">
        <v>159</v>
      </c>
      <c r="B3" s="68"/>
    </row>
    <row r="4" spans="1:3">
      <c r="A4" s="72" t="s">
        <v>160</v>
      </c>
      <c r="B4" s="68"/>
    </row>
    <row r="5" spans="1:3">
      <c r="A5" s="72" t="s">
        <v>161</v>
      </c>
      <c r="B5" s="68"/>
    </row>
    <row r="6" spans="1:3">
      <c r="A6" s="72" t="s">
        <v>162</v>
      </c>
      <c r="B6" s="170">
        <v>162970.70000000001</v>
      </c>
    </row>
    <row r="7" spans="1:3">
      <c r="A7" s="72" t="s">
        <v>163</v>
      </c>
      <c r="B7" s="170">
        <v>33196.080000000002</v>
      </c>
    </row>
    <row r="8" spans="1:3" ht="11" thickBot="1">
      <c r="A8" s="72" t="s">
        <v>164</v>
      </c>
      <c r="B8" s="171">
        <v>8354.35</v>
      </c>
    </row>
    <row r="9" spans="1:3">
      <c r="A9" s="67" t="s">
        <v>165</v>
      </c>
      <c r="B9" s="164">
        <f>ROUND(SUM(B5:B8),5)</f>
        <v>204521.13</v>
      </c>
    </row>
    <row r="10" spans="1:3" ht="30" customHeight="1">
      <c r="A10" s="67" t="s">
        <v>166</v>
      </c>
      <c r="B10" s="68"/>
    </row>
    <row r="11" spans="1:3">
      <c r="A11" s="72" t="s">
        <v>167</v>
      </c>
      <c r="B11" s="172">
        <v>65</v>
      </c>
    </row>
    <row r="12" spans="1:3">
      <c r="A12" s="67" t="s">
        <v>168</v>
      </c>
      <c r="B12" s="172">
        <v>65</v>
      </c>
    </row>
    <row r="13" spans="1:3" ht="30" customHeight="1">
      <c r="A13" s="67" t="s">
        <v>169</v>
      </c>
      <c r="B13" s="68"/>
    </row>
    <row r="14" spans="1:3">
      <c r="A14" s="72" t="s">
        <v>170</v>
      </c>
      <c r="B14" s="169">
        <v>0</v>
      </c>
    </row>
    <row r="15" spans="1:3" ht="11" thickBot="1">
      <c r="A15" s="72" t="s">
        <v>171</v>
      </c>
      <c r="B15" s="129"/>
    </row>
    <row r="16" spans="1:3" ht="11" thickBot="1">
      <c r="A16" s="67" t="s">
        <v>172</v>
      </c>
      <c r="B16" s="165">
        <f>ROUND(SUM(B13:B15),5)</f>
        <v>0</v>
      </c>
    </row>
    <row r="17" spans="1:2" ht="30" customHeight="1" thickBot="1">
      <c r="A17" s="67" t="s">
        <v>173</v>
      </c>
      <c r="B17" s="131">
        <f>ROUND(B4+B9+B12+B16,5)</f>
        <v>204586.13</v>
      </c>
    </row>
    <row r="18" spans="1:2" s="70" customFormat="1" ht="30" customHeight="1">
      <c r="A18" s="67" t="s">
        <v>174</v>
      </c>
      <c r="B18" s="165">
        <f>ROUND(B5+B10+B13+B17,5)</f>
        <v>204586.13</v>
      </c>
    </row>
    <row r="19" spans="1:2" ht="31.5" customHeight="1">
      <c r="A19" s="67" t="s">
        <v>175</v>
      </c>
      <c r="B19" s="68"/>
    </row>
    <row r="20" spans="1:2">
      <c r="A20" s="67" t="s">
        <v>176</v>
      </c>
      <c r="B20" s="68"/>
    </row>
    <row r="21" spans="1:2">
      <c r="A21" s="67" t="s">
        <v>177</v>
      </c>
      <c r="B21" s="68"/>
    </row>
    <row r="22" spans="1:2">
      <c r="A22" s="67" t="s">
        <v>178</v>
      </c>
      <c r="B22" s="68"/>
    </row>
    <row r="23" spans="1:2" ht="11" thickBot="1">
      <c r="A23" s="72" t="s">
        <v>179</v>
      </c>
      <c r="B23" s="168">
        <v>-8436.52</v>
      </c>
    </row>
    <row r="24" spans="1:2" ht="11" thickBot="1">
      <c r="A24" s="67" t="s">
        <v>180</v>
      </c>
      <c r="B24" s="168">
        <v>-8436.52</v>
      </c>
    </row>
    <row r="25" spans="1:2" ht="30" customHeight="1">
      <c r="A25" s="67" t="s">
        <v>181</v>
      </c>
      <c r="B25" s="68"/>
    </row>
    <row r="26" spans="1:2">
      <c r="A26" s="72" t="s">
        <v>182</v>
      </c>
      <c r="B26" s="68">
        <v>0</v>
      </c>
    </row>
    <row r="27" spans="1:2">
      <c r="A27" s="72" t="s">
        <v>229</v>
      </c>
      <c r="B27" s="170">
        <v>365</v>
      </c>
    </row>
    <row r="28" spans="1:2" ht="11" thickBot="1">
      <c r="A28" s="72" t="s">
        <v>183</v>
      </c>
      <c r="B28" s="172">
        <v>1070.93</v>
      </c>
    </row>
    <row r="29" spans="1:2" ht="11" thickBot="1">
      <c r="A29" s="67" t="s">
        <v>184</v>
      </c>
      <c r="B29" s="166">
        <f>ROUND(SUM(B26:B28),5)</f>
        <v>1435.93</v>
      </c>
    </row>
    <row r="30" spans="1:2" ht="30" customHeight="1">
      <c r="A30" s="67" t="s">
        <v>185</v>
      </c>
      <c r="B30" s="170">
        <f>ROUND(B25+B29,5)</f>
        <v>1435.93</v>
      </c>
    </row>
    <row r="31" spans="1:2" ht="30" customHeight="1">
      <c r="A31" s="67" t="s">
        <v>186</v>
      </c>
      <c r="B31" s="68"/>
    </row>
    <row r="32" spans="1:2">
      <c r="A32" s="72" t="s">
        <v>187</v>
      </c>
      <c r="B32" s="129">
        <v>13.43</v>
      </c>
    </row>
    <row r="33" spans="1:2">
      <c r="A33" s="67" t="s">
        <v>188</v>
      </c>
      <c r="B33" s="129">
        <v>13.43</v>
      </c>
    </row>
    <row r="34" spans="1:2" ht="30" customHeight="1">
      <c r="A34" s="67" t="s">
        <v>189</v>
      </c>
      <c r="B34" s="98">
        <f>ROUND(B22+B30+B33,5)</f>
        <v>1449.36</v>
      </c>
    </row>
    <row r="35" spans="1:2" ht="30" customHeight="1">
      <c r="A35" s="67" t="s">
        <v>190</v>
      </c>
      <c r="B35" s="68"/>
    </row>
    <row r="36" spans="1:2">
      <c r="A36" s="72" t="s">
        <v>191</v>
      </c>
      <c r="B36" s="170">
        <v>-293680.92</v>
      </c>
    </row>
    <row r="37" spans="1:2">
      <c r="A37" s="72" t="s">
        <v>192</v>
      </c>
      <c r="B37" s="170">
        <v>494818.96</v>
      </c>
    </row>
    <row r="38" spans="1:2" ht="11" thickBot="1">
      <c r="A38" s="67" t="s">
        <v>158</v>
      </c>
      <c r="B38" s="172">
        <v>2118.73</v>
      </c>
    </row>
    <row r="39" spans="1:2" ht="11" thickBot="1">
      <c r="A39" s="67" t="s">
        <v>193</v>
      </c>
      <c r="B39" s="131">
        <f>ROUND(SUM(B35:B38),5)</f>
        <v>203256.77</v>
      </c>
    </row>
    <row r="40" spans="1:2" s="70" customFormat="1" ht="30" customHeight="1" thickBot="1">
      <c r="A40" s="67" t="s">
        <v>194</v>
      </c>
      <c r="B40" s="132">
        <v>204706.13</v>
      </c>
    </row>
    <row r="41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20"/>
  <sheetViews>
    <sheetView view="pageBreakPreview" topLeftCell="A4" zoomScaleSheetLayoutView="100" workbookViewId="0">
      <selection activeCell="B15" sqref="B15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230</v>
      </c>
      <c r="B1" s="85" t="s">
        <v>233</v>
      </c>
      <c r="C1" s="85" t="s">
        <v>78</v>
      </c>
    </row>
    <row r="2" spans="1:3" ht="13" thickBot="1">
      <c r="A2" s="79" t="s">
        <v>209</v>
      </c>
      <c r="B2" s="97" t="s">
        <v>238</v>
      </c>
    </row>
    <row r="3" spans="1:3" ht="13" thickTop="1">
      <c r="A3" s="99" t="s">
        <v>195</v>
      </c>
      <c r="B3" s="98"/>
    </row>
    <row r="4" spans="1:3">
      <c r="A4" s="99" t="s">
        <v>158</v>
      </c>
      <c r="B4" s="170">
        <v>3128.73</v>
      </c>
    </row>
    <row r="5" spans="1:3">
      <c r="A5" s="99" t="s">
        <v>196</v>
      </c>
      <c r="B5" s="98"/>
    </row>
    <row r="6" spans="1:3">
      <c r="A6" s="99" t="s">
        <v>197</v>
      </c>
      <c r="B6" s="98"/>
    </row>
    <row r="7" spans="1:3">
      <c r="A7" s="100" t="s">
        <v>221</v>
      </c>
      <c r="B7" s="170">
        <v>-1010</v>
      </c>
    </row>
    <row r="8" spans="1:3">
      <c r="A8" s="100" t="s">
        <v>179</v>
      </c>
      <c r="B8" s="167">
        <v>0</v>
      </c>
    </row>
    <row r="9" spans="1:3">
      <c r="A9" s="100" t="s">
        <v>198</v>
      </c>
      <c r="B9" s="167">
        <v>0</v>
      </c>
    </row>
    <row r="10" spans="1:3">
      <c r="A10" s="100" t="s">
        <v>222</v>
      </c>
      <c r="B10" s="170">
        <v>-1595</v>
      </c>
    </row>
    <row r="11" spans="1:3">
      <c r="A11" s="100" t="s">
        <v>199</v>
      </c>
      <c r="B11" s="170">
        <v>293.76</v>
      </c>
    </row>
    <row r="12" spans="1:3">
      <c r="A12" s="100" t="s">
        <v>200</v>
      </c>
      <c r="B12" s="129">
        <v>100</v>
      </c>
    </row>
    <row r="13" spans="1:3">
      <c r="A13" s="99" t="s">
        <v>201</v>
      </c>
      <c r="B13" s="98">
        <f>ROUND(SUM(B3:B4)+SUM(B7:B12),5)</f>
        <v>917.49</v>
      </c>
    </row>
    <row r="14" spans="1:3">
      <c r="A14" s="99" t="s">
        <v>202</v>
      </c>
      <c r="B14" s="98"/>
    </row>
    <row r="15" spans="1:3" ht="13" thickBot="1">
      <c r="A15" s="100" t="s">
        <v>203</v>
      </c>
      <c r="B15" s="170">
        <v>293680.92</v>
      </c>
    </row>
    <row r="16" spans="1:3" ht="13" thickBot="1">
      <c r="A16" s="99" t="s">
        <v>204</v>
      </c>
      <c r="B16" s="130">
        <v>0</v>
      </c>
    </row>
    <row r="17" spans="1:2">
      <c r="A17" s="99" t="s">
        <v>205</v>
      </c>
      <c r="B17" s="98">
        <f>ROUND(B13+B16,5)</f>
        <v>917.49</v>
      </c>
    </row>
    <row r="18" spans="1:2" ht="13" thickBot="1">
      <c r="A18" s="99" t="s">
        <v>206</v>
      </c>
      <c r="B18" s="169">
        <v>203656.64</v>
      </c>
    </row>
    <row r="19" spans="1:2" ht="13" thickBot="1">
      <c r="A19" s="99" t="s">
        <v>207</v>
      </c>
      <c r="B19" s="132">
        <f>ROUND(SUM(B17:B18),5)</f>
        <v>204574.13</v>
      </c>
    </row>
    <row r="20" spans="1:2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tabSelected="1" view="pageBreakPreview" topLeftCell="A2" zoomScale="80" zoomScaleSheetLayoutView="80" workbookViewId="0">
      <selection activeCell="F30" sqref="F30"/>
    </sheetView>
  </sheetViews>
  <sheetFormatPr baseColWidth="10" defaultColWidth="8.83203125" defaultRowHeight="12" x14ac:dyDescent="0"/>
  <cols>
    <col min="1" max="1" width="62.5" style="151" customWidth="1"/>
    <col min="2" max="2" width="16.83203125" style="152" bestFit="1" customWidth="1"/>
    <col min="3" max="3" width="10.33203125" style="153" bestFit="1" customWidth="1"/>
    <col min="4" max="4" width="11.33203125" style="153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220</v>
      </c>
      <c r="C1" s="146" t="s">
        <v>81</v>
      </c>
      <c r="D1" s="146" t="s">
        <v>87</v>
      </c>
      <c r="E1" s="146" t="s">
        <v>78</v>
      </c>
    </row>
    <row r="2" spans="1:5">
      <c r="A2" s="148"/>
      <c r="B2" s="149"/>
      <c r="C2" s="173"/>
      <c r="D2" s="173"/>
      <c r="E2" s="174"/>
    </row>
    <row r="3" spans="1:5" ht="13" thickBot="1">
      <c r="A3" s="150" t="s">
        <v>89</v>
      </c>
      <c r="B3" s="175"/>
      <c r="C3" s="176"/>
      <c r="D3" s="176"/>
      <c r="E3" s="177"/>
    </row>
    <row r="4" spans="1:5">
      <c r="A4" s="190" t="s">
        <v>252</v>
      </c>
      <c r="B4" s="191">
        <v>26700</v>
      </c>
      <c r="C4" s="179">
        <v>2012</v>
      </c>
      <c r="D4" s="179" t="s">
        <v>240</v>
      </c>
      <c r="E4" s="190" t="s">
        <v>253</v>
      </c>
    </row>
    <row r="5" spans="1:5" s="156" customFormat="1">
      <c r="A5" s="178"/>
      <c r="B5" s="178"/>
      <c r="C5" s="179"/>
      <c r="D5" s="179"/>
      <c r="E5" s="178"/>
    </row>
    <row r="6" spans="1:5">
      <c r="A6" s="154" t="s">
        <v>91</v>
      </c>
      <c r="B6" s="155">
        <v>26700</v>
      </c>
      <c r="C6" s="180"/>
      <c r="D6" s="180"/>
      <c r="E6" s="156"/>
    </row>
    <row r="7" spans="1:5">
      <c r="A7" s="148"/>
      <c r="B7" s="149"/>
      <c r="C7" s="173"/>
      <c r="D7" s="173"/>
      <c r="E7" s="174"/>
    </row>
    <row r="8" spans="1:5" ht="13" thickBot="1">
      <c r="A8" s="150" t="s">
        <v>0</v>
      </c>
      <c r="B8" s="175"/>
      <c r="C8" s="176"/>
      <c r="D8" s="176"/>
      <c r="E8" s="177"/>
    </row>
    <row r="9" spans="1:5" s="156" customFormat="1">
      <c r="A9" s="181"/>
      <c r="B9" s="182"/>
      <c r="C9" s="180"/>
      <c r="D9" s="180"/>
      <c r="E9" s="174"/>
    </row>
    <row r="10" spans="1:5">
      <c r="A10" s="154" t="s">
        <v>82</v>
      </c>
      <c r="B10" s="155">
        <f>SUM(B9:B9)</f>
        <v>0</v>
      </c>
      <c r="C10" s="180"/>
      <c r="D10" s="180"/>
      <c r="E10" s="156"/>
    </row>
    <row r="11" spans="1:5">
      <c r="A11" s="154"/>
      <c r="B11" s="155"/>
      <c r="C11" s="180"/>
      <c r="D11" s="180"/>
      <c r="E11" s="156"/>
    </row>
    <row r="12" spans="1:5" s="156" customFormat="1" ht="13" thickBot="1">
      <c r="A12" s="150" t="s">
        <v>92</v>
      </c>
      <c r="B12" s="175"/>
      <c r="C12" s="176"/>
      <c r="D12" s="176"/>
      <c r="E12" s="177"/>
    </row>
    <row r="13" spans="1:5">
      <c r="A13" s="183" t="s">
        <v>93</v>
      </c>
      <c r="B13" s="182">
        <v>40000</v>
      </c>
      <c r="C13" s="179" t="s">
        <v>241</v>
      </c>
      <c r="D13" s="179"/>
      <c r="E13" s="178"/>
    </row>
    <row r="14" spans="1:5">
      <c r="A14" s="154" t="s">
        <v>94</v>
      </c>
      <c r="B14" s="155">
        <f>SUM(B13:B13)</f>
        <v>40000</v>
      </c>
      <c r="C14" s="180"/>
      <c r="D14" s="180"/>
      <c r="E14" s="156"/>
    </row>
    <row r="15" spans="1:5">
      <c r="A15" s="181"/>
      <c r="B15" s="182"/>
      <c r="C15" s="180"/>
      <c r="D15" s="180"/>
      <c r="E15" s="174"/>
    </row>
    <row r="16" spans="1:5" ht="13" thickBot="1">
      <c r="A16" s="150" t="s">
        <v>83</v>
      </c>
      <c r="B16" s="175"/>
      <c r="C16" s="176"/>
      <c r="D16" s="176"/>
      <c r="E16" s="177"/>
    </row>
    <row r="17" spans="1:5">
      <c r="A17" s="181" t="s">
        <v>212</v>
      </c>
      <c r="B17" s="182">
        <v>68000</v>
      </c>
      <c r="C17" s="179">
        <v>2012</v>
      </c>
      <c r="D17" s="180"/>
      <c r="E17" s="174"/>
    </row>
    <row r="18" spans="1:5">
      <c r="A18" s="174" t="s">
        <v>213</v>
      </c>
      <c r="B18" s="174">
        <v>35000</v>
      </c>
      <c r="C18" s="179">
        <v>2012</v>
      </c>
      <c r="D18" s="180"/>
      <c r="E18" s="174"/>
    </row>
    <row r="19" spans="1:5" s="156" customFormat="1">
      <c r="A19" s="174" t="s">
        <v>214</v>
      </c>
      <c r="B19" s="174">
        <v>15000</v>
      </c>
      <c r="C19" s="179">
        <v>2012</v>
      </c>
      <c r="D19" s="180"/>
      <c r="E19" s="174"/>
    </row>
    <row r="20" spans="1:5" s="156" customFormat="1" ht="13.5" customHeight="1">
      <c r="A20" s="174" t="s">
        <v>242</v>
      </c>
      <c r="B20" s="174">
        <v>10000</v>
      </c>
      <c r="C20" s="179">
        <v>2012</v>
      </c>
      <c r="D20" s="180"/>
      <c r="E20" s="174"/>
    </row>
    <row r="21" spans="1:5" s="156" customFormat="1">
      <c r="A21" s="174" t="s">
        <v>243</v>
      </c>
      <c r="B21" s="174">
        <v>25000</v>
      </c>
      <c r="C21" s="179">
        <v>2012</v>
      </c>
      <c r="D21" s="180"/>
      <c r="E21" s="174"/>
    </row>
    <row r="22" spans="1:5">
      <c r="A22" s="174" t="s">
        <v>244</v>
      </c>
      <c r="B22" s="174">
        <v>15000</v>
      </c>
      <c r="C22" s="179">
        <v>2012</v>
      </c>
      <c r="D22" s="180"/>
      <c r="E22" s="174"/>
    </row>
    <row r="23" spans="1:5">
      <c r="A23" s="178" t="s">
        <v>245</v>
      </c>
      <c r="B23" s="178">
        <v>65000</v>
      </c>
      <c r="C23" s="179">
        <v>2012</v>
      </c>
      <c r="D23" s="179"/>
      <c r="E23" s="178"/>
    </row>
    <row r="24" spans="1:5">
      <c r="A24" s="184" t="s">
        <v>246</v>
      </c>
      <c r="B24" s="182">
        <v>0</v>
      </c>
      <c r="C24" s="180">
        <v>2012</v>
      </c>
      <c r="D24" s="180"/>
      <c r="E24" s="184" t="s">
        <v>256</v>
      </c>
    </row>
    <row r="25" spans="1:5" ht="12.75" customHeight="1">
      <c r="A25" s="154" t="s">
        <v>84</v>
      </c>
      <c r="B25" s="155">
        <f>SUM(B17:B23)</f>
        <v>233000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 s="156" customFormat="1" ht="13" thickBot="1">
      <c r="A27" s="150" t="s">
        <v>247</v>
      </c>
      <c r="B27" s="158" t="s">
        <v>19</v>
      </c>
      <c r="C27" s="176"/>
      <c r="D27" s="176"/>
      <c r="E27" s="159"/>
    </row>
    <row r="28" spans="1:5" s="156" customFormat="1">
      <c r="A28" s="185" t="s">
        <v>248</v>
      </c>
      <c r="B28" s="182">
        <v>300000</v>
      </c>
      <c r="C28" s="179" t="s">
        <v>241</v>
      </c>
      <c r="D28" s="180"/>
      <c r="E28" s="184" t="s">
        <v>249</v>
      </c>
    </row>
    <row r="29" spans="1:5">
      <c r="A29" s="185" t="s">
        <v>95</v>
      </c>
      <c r="B29" s="182">
        <v>0</v>
      </c>
      <c r="C29" s="179" t="s">
        <v>241</v>
      </c>
      <c r="D29" s="180"/>
      <c r="E29" s="174"/>
    </row>
    <row r="30" spans="1:5">
      <c r="A30" s="154" t="s">
        <v>86</v>
      </c>
      <c r="B30" s="155">
        <f>SUM(B28:B29)</f>
        <v>300000</v>
      </c>
      <c r="C30" s="157"/>
      <c r="D30" s="157"/>
      <c r="E30" s="156"/>
    </row>
    <row r="31" spans="1:5">
      <c r="A31" s="154"/>
      <c r="B31" s="155"/>
      <c r="C31" s="157"/>
      <c r="D31" s="157"/>
      <c r="E31" s="156"/>
    </row>
    <row r="32" spans="1:5">
      <c r="A32" s="160" t="s">
        <v>219</v>
      </c>
      <c r="B32" s="161"/>
      <c r="C32" s="162"/>
      <c r="D32" s="162"/>
      <c r="E32" s="163"/>
    </row>
    <row r="33" spans="1:5">
      <c r="A33" s="181"/>
      <c r="B33" s="182"/>
      <c r="C33" s="180"/>
      <c r="D33" s="180"/>
      <c r="E33" s="174"/>
    </row>
    <row r="34" spans="1:5" ht="13" thickBot="1">
      <c r="A34" s="150" t="s">
        <v>85</v>
      </c>
      <c r="B34" s="158" t="s">
        <v>19</v>
      </c>
      <c r="C34" s="176"/>
      <c r="D34" s="176"/>
      <c r="E34" s="159"/>
    </row>
    <row r="35" spans="1:5">
      <c r="A35" s="186" t="s">
        <v>217</v>
      </c>
      <c r="B35" s="187">
        <v>7880</v>
      </c>
      <c r="C35" s="188">
        <v>2011</v>
      </c>
      <c r="D35" s="188" t="s">
        <v>88</v>
      </c>
      <c r="E35" s="189"/>
    </row>
    <row r="36" spans="1:5">
      <c r="A36" s="181"/>
      <c r="B36" s="182"/>
      <c r="C36" s="180"/>
      <c r="D36" s="180"/>
      <c r="E36" s="174"/>
    </row>
    <row r="37" spans="1:5" ht="13" thickBot="1">
      <c r="A37" s="150" t="s">
        <v>83</v>
      </c>
      <c r="B37" s="175"/>
      <c r="C37" s="176"/>
      <c r="D37" s="176"/>
      <c r="E37" s="177"/>
    </row>
    <row r="38" spans="1:5">
      <c r="A38" s="174" t="s">
        <v>215</v>
      </c>
      <c r="B38" s="174">
        <v>4100</v>
      </c>
      <c r="C38" s="180">
        <v>2011</v>
      </c>
      <c r="D38" s="180" t="s">
        <v>88</v>
      </c>
      <c r="E38" s="174"/>
    </row>
    <row r="39" spans="1:5">
      <c r="A39" s="174" t="s">
        <v>250</v>
      </c>
      <c r="B39" s="174">
        <v>35605</v>
      </c>
      <c r="C39" s="180">
        <v>2011</v>
      </c>
      <c r="D39" s="180" t="s">
        <v>88</v>
      </c>
      <c r="E39" s="174"/>
    </row>
    <row r="40" spans="1:5">
      <c r="A40" s="174" t="s">
        <v>251</v>
      </c>
      <c r="B40" s="174"/>
      <c r="C40" s="180">
        <v>2012</v>
      </c>
      <c r="D40" s="180" t="s">
        <v>88</v>
      </c>
      <c r="E40" s="174"/>
    </row>
    <row r="41" spans="1:5" ht="13" thickBot="1">
      <c r="A41" s="150" t="s">
        <v>92</v>
      </c>
      <c r="B41" s="175"/>
      <c r="C41" s="176"/>
      <c r="D41" s="176"/>
      <c r="E41" s="177"/>
    </row>
    <row r="42" spans="1:5">
      <c r="A42" s="181"/>
      <c r="B42" s="182"/>
      <c r="C42" s="180"/>
      <c r="D42" s="180"/>
      <c r="E42" s="174"/>
    </row>
    <row r="43" spans="1:5" ht="13" thickBot="1">
      <c r="A43" s="150" t="s">
        <v>0</v>
      </c>
      <c r="B43" s="175"/>
      <c r="C43" s="176"/>
      <c r="D43" s="176"/>
      <c r="E43" s="177"/>
    </row>
    <row r="44" spans="1:5">
      <c r="A44" s="154"/>
      <c r="B44" s="155"/>
      <c r="C44" s="180"/>
      <c r="D44" s="180"/>
      <c r="E44" s="156"/>
    </row>
    <row r="45" spans="1:5" ht="13" thickBot="1">
      <c r="A45" s="150" t="s">
        <v>89</v>
      </c>
      <c r="B45" s="175"/>
      <c r="C45" s="176"/>
      <c r="D45" s="177"/>
      <c r="E45" s="177"/>
    </row>
    <row r="46" spans="1:5">
      <c r="A46" s="174" t="s">
        <v>216</v>
      </c>
      <c r="B46" s="174">
        <v>0</v>
      </c>
      <c r="C46" s="180">
        <v>2011</v>
      </c>
      <c r="D46" s="180" t="s">
        <v>88</v>
      </c>
      <c r="E46" s="174"/>
    </row>
    <row r="47" spans="1:5">
      <c r="A47" s="181" t="s">
        <v>90</v>
      </c>
      <c r="B47" s="182">
        <v>10763</v>
      </c>
      <c r="C47" s="180" t="s">
        <v>218</v>
      </c>
      <c r="D47" s="180" t="s">
        <v>88</v>
      </c>
      <c r="E47" s="174"/>
    </row>
    <row r="48" spans="1:5">
      <c r="A48" s="185" t="s">
        <v>254</v>
      </c>
      <c r="B48" s="152">
        <v>13000</v>
      </c>
      <c r="C48" s="153">
        <v>2012</v>
      </c>
      <c r="D48" s="192" t="s">
        <v>88</v>
      </c>
    </row>
    <row r="49" spans="1:4">
      <c r="A49" s="185" t="s">
        <v>255</v>
      </c>
      <c r="B49" s="152">
        <v>18200</v>
      </c>
      <c r="C49" s="153">
        <v>2012</v>
      </c>
      <c r="D49" s="192" t="s">
        <v>88</v>
      </c>
    </row>
  </sheetData>
  <phoneticPr fontId="10" type="noConversion"/>
  <conditionalFormatting sqref="C48:D65531 C1:E1 C2:D8 C9">
    <cfRule type="cellIs" dxfId="3" priority="5" stopIfTrue="1" operator="equal">
      <formula>"Medium"</formula>
    </cfRule>
    <cfRule type="cellIs" dxfId="2" priority="6" stopIfTrue="1" operator="equal">
      <formula>"High"</formula>
    </cfRule>
  </conditionalFormatting>
  <conditionalFormatting sqref="D42:D44 C42:C45 C46:D47 C10:D11 C13:D40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view="pageBreakPreview" zoomScale="60" zoomScaleNormal="60" zoomScalePageLayoutView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223</v>
      </c>
      <c r="N1" s="64" t="s">
        <v>72</v>
      </c>
      <c r="O1" s="63"/>
      <c r="P1" s="102" t="s">
        <v>102</v>
      </c>
      <c r="Q1" s="64" t="s">
        <v>72</v>
      </c>
      <c r="R1" s="63"/>
      <c r="S1" s="102" t="s">
        <v>224</v>
      </c>
      <c r="T1" s="64" t="s">
        <v>72</v>
      </c>
      <c r="U1" s="63"/>
      <c r="V1" s="103" t="s">
        <v>225</v>
      </c>
      <c r="W1" s="104" t="s">
        <v>226</v>
      </c>
      <c r="X1" s="63"/>
      <c r="Y1" s="103" t="s">
        <v>103</v>
      </c>
      <c r="Z1" s="104" t="s">
        <v>104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0</v>
      </c>
      <c r="K5" s="36" t="e">
        <f>J5/$J$20</f>
        <v>#DIV/0!</v>
      </c>
      <c r="M5" s="110">
        <f>IF(ISERROR(VLOOKUP(A5,'[1]FY2010 Actual'!$C$8:$L$54,10, FALSE)),0,VLOOKUP(A5,'[1]FY2010 Actual'!$C$8:$L$54,10, FALSE))</f>
        <v>0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0</v>
      </c>
      <c r="Z5" s="111" t="e">
        <f t="shared" ref="Z5:Z15" si="4">(P5-M5)/M5</f>
        <v>#DIV/0!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0</v>
      </c>
      <c r="K6" s="36" t="e">
        <f t="shared" ref="K6:K18" si="5">J6/$J$20</f>
        <v>#DIV/0!</v>
      </c>
      <c r="M6" s="110">
        <f>IF(ISERROR(VLOOKUP(A6,'[1]FY2010 Actual'!$C$8:$L$54,10, FALSE)),0,VLOOKUP(A6,'[1]FY2010 Actual'!$C$8:$L$54,10, FALSE))</f>
        <v>0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0</v>
      </c>
      <c r="Z6" s="111" t="e">
        <f t="shared" si="4"/>
        <v>#DIV/0!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0</v>
      </c>
      <c r="K7" s="36" t="e">
        <f t="shared" si="5"/>
        <v>#DIV/0!</v>
      </c>
      <c r="M7" s="110">
        <f>IF(ISERROR(VLOOKUP(A7,'[1]FY2010 Actual'!$C$8:$L$54,10, FALSE)),0,VLOOKUP(A7,'[1]FY2010 Actual'!$C$8:$L$54,10, FALSE))</f>
        <v>0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0</v>
      </c>
      <c r="Z7" s="111" t="e">
        <f t="shared" si="4"/>
        <v>#DIV/0!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0</v>
      </c>
      <c r="K8" s="36" t="e">
        <f t="shared" si="5"/>
        <v>#DIV/0!</v>
      </c>
      <c r="M8" s="110">
        <f>IF(ISERROR(VLOOKUP(A8,'[1]FY2010 Actual'!$C$8:$L$54,10, FALSE)),0,VLOOKUP(A8,'[1]FY2010 Actual'!$C$8:$L$54,10, FALSE))</f>
        <v>0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0</v>
      </c>
      <c r="Z8" s="111" t="e">
        <f t="shared" si="4"/>
        <v>#DIV/0!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0</v>
      </c>
      <c r="K9" s="36" t="e">
        <f t="shared" si="5"/>
        <v>#DIV/0!</v>
      </c>
      <c r="M9" s="110">
        <f>IF(ISERROR(VLOOKUP(A9,'[1]FY2010 Actual'!$C$8:$L$54,10, FALSE)),0,VLOOKUP(A9,'[1]FY2010 Actual'!$C$8:$L$54,10, FALSE))</f>
        <v>0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0</v>
      </c>
      <c r="Z9" s="111" t="e">
        <f t="shared" si="4"/>
        <v>#DIV/0!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0</v>
      </c>
      <c r="K10" s="36" t="e">
        <f t="shared" si="5"/>
        <v>#DIV/0!</v>
      </c>
      <c r="M10" s="110">
        <f>IF(ISERROR(VLOOKUP(A10,'[1]FY2010 Actual'!$C$8:$L$54,10, FALSE)),0,VLOOKUP(A10,'[1]FY2010 Actual'!$C$8:$L$54,10, FALSE))</f>
        <v>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0</v>
      </c>
      <c r="Z10" s="111" t="e">
        <f t="shared" si="4"/>
        <v>#DIV/0!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 t="e">
        <f t="shared" si="5"/>
        <v>#DIV/0!</v>
      </c>
      <c r="M11" s="110">
        <f>IF(ISERROR(VLOOKUP(A11,'[1]FY2010 Actual'!$C$8:$L$54,10, FALSE)),0,VLOOKUP(A11,'[1]FY2010 Actual'!$C$8:$L$54,10, FALSE))</f>
        <v>0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0</v>
      </c>
      <c r="K12" s="36" t="e">
        <f t="shared" si="5"/>
        <v>#DIV/0!</v>
      </c>
      <c r="M12" s="110">
        <f>IF(ISERROR(VLOOKUP(A12,'[1]FY2010 Actual'!$C$8:$L$54,10, FALSE)),0,VLOOKUP(A12,'[1]FY2010 Actual'!$C$8:$L$54,10, FALSE))</f>
        <v>0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0</v>
      </c>
      <c r="Z12" s="111" t="e">
        <f t="shared" si="4"/>
        <v>#DIV/0!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 t="e">
        <f t="shared" si="5"/>
        <v>#DIV/0!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0</v>
      </c>
      <c r="K14" s="36" t="e">
        <f t="shared" si="5"/>
        <v>#DIV/0!</v>
      </c>
      <c r="M14" s="110">
        <f>IF(ISERROR(VLOOKUP(A14,'[1]FY2010 Actual'!$C$8:$L$54,10, FALSE)),0,VLOOKUP(A14,'[1]FY2010 Actual'!$C$8:$L$54,10, FALSE))</f>
        <v>0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0</v>
      </c>
      <c r="Z14" s="111" t="e">
        <f t="shared" si="4"/>
        <v>#DIV/0!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0</v>
      </c>
      <c r="K15" s="36" t="e">
        <f t="shared" si="5"/>
        <v>#DIV/0!</v>
      </c>
      <c r="M15" s="110">
        <f>IF(ISERROR(VLOOKUP(A15,'[1]FY2010 Actual'!$C$8:$L$54,10, FALSE)),0,VLOOKUP(A15,'[1]FY2010 Actual'!$C$8:$L$54,10, FALSE))</f>
        <v>0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0</v>
      </c>
      <c r="Z15" s="111" t="e">
        <f t="shared" si="4"/>
        <v>#DIV/0!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 t="e">
        <f t="shared" si="5"/>
        <v>#DIV/0!</v>
      </c>
      <c r="M16" s="110">
        <f>IF(ISERROR(VLOOKUP(A16,'[1]FY2010 Actual'!$C$8:$L$54,10, FALSE)),0,VLOOKUP(A16,'[1]FY2010 Actual'!$C$8:$L$54,10, FALSE))</f>
        <v>0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 t="e">
        <f t="shared" si="5"/>
        <v>#DIV/0!</v>
      </c>
      <c r="M17" s="110">
        <f>IF(ISERROR(VLOOKUP(A17,'[1]FY2010 Actual'!$C$8:$L$54,10, FALSE)),0,VLOOKUP(A17,'[1]FY2010 Actual'!$C$8:$L$54,10, FALSE))</f>
        <v>0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0</v>
      </c>
      <c r="K18" s="36" t="e">
        <f t="shared" si="5"/>
        <v>#DIV/0!</v>
      </c>
      <c r="M18" s="110">
        <f>IF(ISERROR(VLOOKUP(A18,'[1]FY2010 Actual'!$C$8:$L$54,10, FALSE)),0,VLOOKUP(A18,'[1]FY2010 Actual'!$C$8:$L$54,10, FALSE))</f>
        <v>0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0</v>
      </c>
      <c r="Z18" s="111" t="e">
        <f>(P18-M18)/M18</f>
        <v>#DIV/0!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>
        <f>SUM(M5:M19)</f>
        <v>0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>
        <f>P20-M20</f>
        <v>0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2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3">S24-P24</f>
        <v>0</v>
      </c>
      <c r="W24" s="111" t="e">
        <f t="shared" ref="W24:W46" si="14">(S24-P24)/P24</f>
        <v>#DIV/0!</v>
      </c>
      <c r="X24" s="26"/>
      <c r="Y24" s="116">
        <f t="shared" ref="Y24:Y45" si="15">P24-M24</f>
        <v>0</v>
      </c>
      <c r="Z24" s="117" t="e">
        <f t="shared" ref="Z24:Z45" si="16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7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2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18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19">S25/$P$48</f>
        <v>#DIV/0!</v>
      </c>
      <c r="U25" s="26"/>
      <c r="V25" s="110">
        <f t="shared" si="13"/>
        <v>0</v>
      </c>
      <c r="W25" s="111" t="e">
        <f t="shared" si="14"/>
        <v>#DIV/0!</v>
      </c>
      <c r="X25" s="26"/>
      <c r="Y25" s="116">
        <f t="shared" si="15"/>
        <v>0</v>
      </c>
      <c r="Z25" s="117" t="e">
        <f t="shared" si="16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7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2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18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19"/>
        <v>#DIV/0!</v>
      </c>
      <c r="U26" s="26"/>
      <c r="V26" s="110">
        <f t="shared" si="13"/>
        <v>0</v>
      </c>
      <c r="W26" s="111" t="e">
        <f t="shared" si="14"/>
        <v>#DIV/0!</v>
      </c>
      <c r="X26" s="26"/>
      <c r="Y26" s="116">
        <f t="shared" si="15"/>
        <v>0</v>
      </c>
      <c r="Z26" s="117" t="e">
        <f t="shared" si="16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7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2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18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19"/>
        <v>#DIV/0!</v>
      </c>
      <c r="U27" s="26"/>
      <c r="V27" s="110">
        <f t="shared" si="13"/>
        <v>0</v>
      </c>
      <c r="W27" s="111" t="e">
        <f t="shared" si="14"/>
        <v>#DIV/0!</v>
      </c>
      <c r="X27" s="26"/>
      <c r="Y27" s="116">
        <f t="shared" si="15"/>
        <v>0</v>
      </c>
      <c r="Z27" s="117" t="e">
        <f t="shared" si="16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7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2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18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19"/>
        <v>#DIV/0!</v>
      </c>
      <c r="U28" s="26"/>
      <c r="V28" s="110">
        <f t="shared" si="13"/>
        <v>0</v>
      </c>
      <c r="W28" s="111" t="e">
        <f t="shared" si="14"/>
        <v>#DIV/0!</v>
      </c>
      <c r="X28" s="26"/>
      <c r="Y28" s="116">
        <f t="shared" si="15"/>
        <v>0</v>
      </c>
      <c r="Z28" s="117" t="e">
        <f t="shared" si="16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7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2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18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19"/>
        <v>#DIV/0!</v>
      </c>
      <c r="U29" s="26"/>
      <c r="V29" s="110">
        <f t="shared" si="13"/>
        <v>0</v>
      </c>
      <c r="W29" s="111" t="e">
        <f t="shared" si="14"/>
        <v>#DIV/0!</v>
      </c>
      <c r="X29" s="26"/>
      <c r="Y29" s="116">
        <f t="shared" si="15"/>
        <v>0</v>
      </c>
      <c r="Z29" s="117" t="e">
        <f t="shared" si="16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7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2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18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19"/>
        <v>#DIV/0!</v>
      </c>
      <c r="U30" s="26"/>
      <c r="V30" s="110">
        <f t="shared" si="13"/>
        <v>0</v>
      </c>
      <c r="W30" s="111" t="e">
        <f t="shared" si="14"/>
        <v>#DIV/0!</v>
      </c>
      <c r="X30" s="26"/>
      <c r="Y30" s="116">
        <f t="shared" si="15"/>
        <v>0</v>
      </c>
      <c r="Z30" s="117" t="e">
        <f t="shared" si="16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7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2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18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19"/>
        <v>#DIV/0!</v>
      </c>
      <c r="U31" s="26"/>
      <c r="V31" s="110">
        <f t="shared" si="13"/>
        <v>0</v>
      </c>
      <c r="W31" s="111"/>
      <c r="X31" s="26"/>
      <c r="Y31" s="116">
        <f t="shared" si="15"/>
        <v>0</v>
      </c>
      <c r="Z31" s="117" t="e">
        <f t="shared" si="16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7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2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18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19"/>
        <v>#DIV/0!</v>
      </c>
      <c r="U32" s="26"/>
      <c r="V32" s="110">
        <f t="shared" si="13"/>
        <v>0</v>
      </c>
      <c r="W32" s="111" t="e">
        <f t="shared" si="14"/>
        <v>#DIV/0!</v>
      </c>
      <c r="X32" s="26"/>
      <c r="Y32" s="116">
        <f t="shared" si="15"/>
        <v>0</v>
      </c>
      <c r="Z32" s="117" t="e">
        <f t="shared" si="16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7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2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18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19"/>
        <v>#DIV/0!</v>
      </c>
      <c r="U33" s="26"/>
      <c r="V33" s="110">
        <f t="shared" si="13"/>
        <v>0</v>
      </c>
      <c r="W33" s="111" t="e">
        <f t="shared" si="14"/>
        <v>#DIV/0!</v>
      </c>
      <c r="X33" s="26"/>
      <c r="Y33" s="116">
        <f t="shared" si="15"/>
        <v>0</v>
      </c>
      <c r="Z33" s="117" t="e">
        <f t="shared" si="16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7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2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18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19"/>
        <v>#DIV/0!</v>
      </c>
      <c r="U34" s="26"/>
      <c r="V34" s="110">
        <f t="shared" si="13"/>
        <v>0</v>
      </c>
      <c r="W34" s="111" t="e">
        <f t="shared" si="14"/>
        <v>#DIV/0!</v>
      </c>
      <c r="X34" s="26"/>
      <c r="Y34" s="116">
        <f t="shared" si="15"/>
        <v>0</v>
      </c>
      <c r="Z34" s="117" t="e">
        <f t="shared" si="16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7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2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18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19"/>
        <v>#DIV/0!</v>
      </c>
      <c r="U35" s="26"/>
      <c r="V35" s="110">
        <f t="shared" si="13"/>
        <v>0</v>
      </c>
      <c r="W35" s="111" t="e">
        <f t="shared" si="14"/>
        <v>#DIV/0!</v>
      </c>
      <c r="X35" s="26"/>
      <c r="Y35" s="116">
        <f t="shared" si="15"/>
        <v>0</v>
      </c>
      <c r="Z35" s="117" t="e">
        <f t="shared" si="16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7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2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18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19"/>
        <v>#DIV/0!</v>
      </c>
      <c r="U36" s="26"/>
      <c r="V36" s="110">
        <f t="shared" si="13"/>
        <v>0</v>
      </c>
      <c r="W36" s="111" t="e">
        <f t="shared" si="14"/>
        <v>#DIV/0!</v>
      </c>
      <c r="X36" s="26"/>
      <c r="Y36" s="116">
        <f t="shared" si="15"/>
        <v>0</v>
      </c>
      <c r="Z36" s="117" t="e">
        <f t="shared" si="16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7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2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18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19"/>
        <v>#DIV/0!</v>
      </c>
      <c r="U37" s="26"/>
      <c r="V37" s="110">
        <f t="shared" si="13"/>
        <v>0</v>
      </c>
      <c r="W37" s="111" t="e">
        <f t="shared" si="14"/>
        <v>#DIV/0!</v>
      </c>
      <c r="X37" s="26"/>
      <c r="Y37" s="116">
        <f t="shared" si="15"/>
        <v>0</v>
      </c>
      <c r="Z37" s="117" t="e">
        <f t="shared" si="16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7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2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18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19"/>
        <v>#DIV/0!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7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2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18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19"/>
        <v>#DIV/0!</v>
      </c>
      <c r="U39" s="26"/>
      <c r="V39" s="110">
        <f t="shared" si="13"/>
        <v>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7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2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18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19"/>
        <v>#DIV/0!</v>
      </c>
      <c r="U40" s="26"/>
      <c r="V40" s="110">
        <f t="shared" si="13"/>
        <v>0</v>
      </c>
      <c r="W40" s="111" t="e">
        <f t="shared" si="14"/>
        <v>#DIV/0!</v>
      </c>
      <c r="X40" s="26"/>
      <c r="Y40" s="116">
        <f t="shared" si="15"/>
        <v>0</v>
      </c>
      <c r="Z40" s="117" t="e">
        <f t="shared" si="16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7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2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18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19"/>
        <v>#DIV/0!</v>
      </c>
      <c r="U41" s="26"/>
      <c r="V41" s="110">
        <f t="shared" si="13"/>
        <v>0</v>
      </c>
      <c r="W41" s="111" t="e">
        <f t="shared" si="14"/>
        <v>#DIV/0!</v>
      </c>
      <c r="X41" s="26"/>
      <c r="Y41" s="116">
        <f t="shared" si="15"/>
        <v>0</v>
      </c>
      <c r="Z41" s="117" t="e">
        <f t="shared" si="16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7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2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18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19"/>
        <v>#DIV/0!</v>
      </c>
      <c r="U42" s="26"/>
      <c r="V42" s="110">
        <f t="shared" si="13"/>
        <v>0</v>
      </c>
      <c r="W42" s="111" t="e">
        <f t="shared" si="14"/>
        <v>#DIV/0!</v>
      </c>
      <c r="X42" s="26"/>
      <c r="Y42" s="116">
        <f t="shared" si="15"/>
        <v>0</v>
      </c>
      <c r="Z42" s="117" t="e">
        <f t="shared" si="16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7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2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18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19"/>
        <v>#DIV/0!</v>
      </c>
      <c r="U43" s="26"/>
      <c r="V43" s="110">
        <f t="shared" si="13"/>
        <v>0</v>
      </c>
      <c r="W43" s="111" t="e">
        <f t="shared" si="14"/>
        <v>#DIV/0!</v>
      </c>
      <c r="X43" s="26"/>
      <c r="Y43" s="116">
        <f t="shared" si="15"/>
        <v>0</v>
      </c>
      <c r="Z43" s="117" t="e">
        <f t="shared" si="16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7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2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18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19"/>
        <v>#DIV/0!</v>
      </c>
      <c r="U44" s="26"/>
      <c r="V44" s="110">
        <f t="shared" si="13"/>
        <v>0</v>
      </c>
      <c r="W44" s="111" t="e">
        <f t="shared" si="14"/>
        <v>#DIV/0!</v>
      </c>
      <c r="X44" s="26"/>
      <c r="Y44" s="116">
        <f t="shared" si="15"/>
        <v>0</v>
      </c>
      <c r="Z44" s="117" t="e">
        <f t="shared" si="16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7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2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18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19"/>
        <v>#DIV/0!</v>
      </c>
      <c r="U45" s="26"/>
      <c r="V45" s="110">
        <f t="shared" si="13"/>
        <v>0</v>
      </c>
      <c r="W45" s="111" t="e">
        <f t="shared" si="14"/>
        <v>#DIV/0!</v>
      </c>
      <c r="X45" s="26"/>
      <c r="Y45" s="116">
        <f t="shared" si="15"/>
        <v>0</v>
      </c>
      <c r="Z45" s="117" t="e">
        <f t="shared" si="16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7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2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18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19"/>
        <v>#DIV/0!</v>
      </c>
      <c r="U46" s="26"/>
      <c r="V46" s="110">
        <f t="shared" si="13"/>
        <v>0</v>
      </c>
      <c r="W46" s="111" t="e">
        <f t="shared" si="14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>
        <f>M20-M48</f>
        <v>0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>
        <f>P50-M50</f>
        <v>0</v>
      </c>
      <c r="Z50" s="122" t="e">
        <f>(P50-M50)/M50</f>
        <v>#DIV/0!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0</v>
      </c>
      <c r="W55" s="117" t="e">
        <f>(M55-J55)/J55</f>
        <v>#DIV/0!</v>
      </c>
      <c r="Y55" s="116">
        <f t="shared" si="21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0</v>
      </c>
      <c r="W57" s="117" t="e">
        <f>(M57-J57)/J57</f>
        <v>#DIV/0!</v>
      </c>
      <c r="Y57" s="116">
        <f t="shared" si="21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0</v>
      </c>
      <c r="W58" s="117" t="e">
        <f>(M58-J58)/J58</f>
        <v>#DIV/0!</v>
      </c>
      <c r="Y58" s="116">
        <f t="shared" si="21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2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2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2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2011-12-05T23:17:29Z</cp:lastPrinted>
  <dcterms:created xsi:type="dcterms:W3CDTF">2009-08-03T01:41:13Z</dcterms:created>
  <dcterms:modified xsi:type="dcterms:W3CDTF">2012-06-18T20:38:40Z</dcterms:modified>
</cp:coreProperties>
</file>