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60" yWindow="555" windowWidth="9990" windowHeight="11640" tabRatio="801" activeTab="3"/>
  </bookViews>
  <sheets>
    <sheet name="Income Statement" sheetId="13" r:id="rId1"/>
    <sheet name="Balance Sheet" sheetId="14" r:id="rId2"/>
    <sheet name="Statement of Cash Flows" sheetId="16" r:id="rId3"/>
    <sheet name="Capital Needs" sheetId="10" r:id="rId4"/>
    <sheet name="Summary" sheetId="17" r:id="rId5"/>
  </sheets>
  <externalReferences>
    <externalReference r:id="rId6"/>
    <externalReference r:id="rId7"/>
    <externalReference r:id="rId8"/>
    <externalReference r:id="rId9"/>
  </externalReferences>
  <definedNames>
    <definedName name="\H">#REF!</definedName>
    <definedName name="HELP">#REF!</definedName>
    <definedName name="_xlnm.Print_Area" localSheetId="3">'Capital Needs'!$A$1:$E$50</definedName>
    <definedName name="_xlnm.Print_Area" localSheetId="4">Summary!$A$1:$Z$78</definedName>
    <definedName name="PRINT_H">#REF!</definedName>
    <definedName name="_xlnm.Print_Titles" localSheetId="4">Summary!$A:$B,Summary!$1:$1</definedName>
  </definedNames>
  <calcPr calcId="114210" fullCalcOnLoad="1"/>
</workbook>
</file>

<file path=xl/calcChain.xml><?xml version="1.0" encoding="utf-8"?>
<calcChain xmlns="http://schemas.openxmlformats.org/spreadsheetml/2006/main">
  <c r="B29" i="14"/>
  <c r="B30"/>
  <c r="B34"/>
  <c r="B9"/>
  <c r="B16"/>
  <c r="B17"/>
  <c r="B13" i="16"/>
  <c r="B17"/>
  <c r="B19"/>
  <c r="B39" i="14"/>
  <c r="B18"/>
  <c r="F27" i="13"/>
  <c r="F51"/>
  <c r="F52"/>
  <c r="F61"/>
  <c r="F68"/>
  <c r="F69"/>
  <c r="F70"/>
  <c r="G27"/>
  <c r="G51"/>
  <c r="G52"/>
  <c r="C51"/>
  <c r="C52"/>
  <c r="B27"/>
  <c r="B51"/>
  <c r="B52"/>
  <c r="G68"/>
  <c r="G61"/>
  <c r="G69"/>
  <c r="D70"/>
  <c r="B68"/>
  <c r="B61"/>
  <c r="C68"/>
  <c r="C61"/>
  <c r="D64"/>
  <c r="D22"/>
  <c r="S90" i="17"/>
  <c r="P90"/>
  <c r="M90"/>
  <c r="Z90"/>
  <c r="J90"/>
  <c r="S89"/>
  <c r="S92"/>
  <c r="S82"/>
  <c r="S83"/>
  <c r="S85"/>
  <c r="S94"/>
  <c r="P89"/>
  <c r="P92"/>
  <c r="M89"/>
  <c r="M92"/>
  <c r="J89"/>
  <c r="J92"/>
  <c r="V92"/>
  <c r="J82"/>
  <c r="J85"/>
  <c r="J94"/>
  <c r="M83"/>
  <c r="V83"/>
  <c r="P83"/>
  <c r="P82"/>
  <c r="P85"/>
  <c r="W83"/>
  <c r="M82"/>
  <c r="Y82"/>
  <c r="S70"/>
  <c r="S71"/>
  <c r="S72"/>
  <c r="S73"/>
  <c r="S74"/>
  <c r="S76"/>
  <c r="M70"/>
  <c r="M71"/>
  <c r="J71"/>
  <c r="W71"/>
  <c r="M72"/>
  <c r="M73"/>
  <c r="J73"/>
  <c r="V73"/>
  <c r="M74"/>
  <c r="M76"/>
  <c r="Y75"/>
  <c r="P74"/>
  <c r="Y74"/>
  <c r="J74"/>
  <c r="W74"/>
  <c r="V74"/>
  <c r="P73"/>
  <c r="Y73"/>
  <c r="W73"/>
  <c r="P72"/>
  <c r="Y72"/>
  <c r="J72"/>
  <c r="V72"/>
  <c r="P71"/>
  <c r="Y71"/>
  <c r="J70"/>
  <c r="J76"/>
  <c r="V71"/>
  <c r="P70"/>
  <c r="P76"/>
  <c r="Y76"/>
  <c r="V70"/>
  <c r="S64"/>
  <c r="P64"/>
  <c r="M64"/>
  <c r="Z64"/>
  <c r="Y64"/>
  <c r="J64"/>
  <c r="W64"/>
  <c r="V64"/>
  <c r="S63"/>
  <c r="P63"/>
  <c r="M63"/>
  <c r="Y63"/>
  <c r="J63"/>
  <c r="S62"/>
  <c r="P62"/>
  <c r="M62"/>
  <c r="Y62"/>
  <c r="J62"/>
  <c r="S61"/>
  <c r="P61"/>
  <c r="M61"/>
  <c r="Y61"/>
  <c r="J61"/>
  <c r="S60"/>
  <c r="P60"/>
  <c r="M60"/>
  <c r="Y60"/>
  <c r="J60"/>
  <c r="S59"/>
  <c r="P59"/>
  <c r="M59"/>
  <c r="Y59"/>
  <c r="J59"/>
  <c r="S58"/>
  <c r="P58"/>
  <c r="M58"/>
  <c r="Y58"/>
  <c r="J58"/>
  <c r="S57"/>
  <c r="P57"/>
  <c r="M57"/>
  <c r="Y57"/>
  <c r="J57"/>
  <c r="J54"/>
  <c r="J55"/>
  <c r="J56"/>
  <c r="J66"/>
  <c r="J78"/>
  <c r="S56"/>
  <c r="P56"/>
  <c r="M56"/>
  <c r="V56"/>
  <c r="S55"/>
  <c r="P55"/>
  <c r="M55"/>
  <c r="Z55"/>
  <c r="Y55"/>
  <c r="V55"/>
  <c r="S54"/>
  <c r="S66"/>
  <c r="S78"/>
  <c r="P54"/>
  <c r="P66"/>
  <c r="M54"/>
  <c r="V54"/>
  <c r="G48"/>
  <c r="G50"/>
  <c r="D48"/>
  <c r="P46"/>
  <c r="S46"/>
  <c r="V46"/>
  <c r="M46"/>
  <c r="Z46"/>
  <c r="W46"/>
  <c r="Y46"/>
  <c r="J46"/>
  <c r="H46"/>
  <c r="E46"/>
  <c r="P45"/>
  <c r="S45"/>
  <c r="V45"/>
  <c r="M45"/>
  <c r="Z45"/>
  <c r="W45"/>
  <c r="Y45"/>
  <c r="J45"/>
  <c r="H45"/>
  <c r="E45"/>
  <c r="P44"/>
  <c r="S44"/>
  <c r="V44"/>
  <c r="M44"/>
  <c r="Z44"/>
  <c r="W44"/>
  <c r="Y44"/>
  <c r="J44"/>
  <c r="H44"/>
  <c r="E44"/>
  <c r="P43"/>
  <c r="S43"/>
  <c r="V43"/>
  <c r="M43"/>
  <c r="Z43"/>
  <c r="W43"/>
  <c r="Y43"/>
  <c r="J43"/>
  <c r="H43"/>
  <c r="E43"/>
  <c r="P42"/>
  <c r="S42"/>
  <c r="V42"/>
  <c r="M42"/>
  <c r="Z42"/>
  <c r="W42"/>
  <c r="Y42"/>
  <c r="J42"/>
  <c r="H42"/>
  <c r="E42"/>
  <c r="P41"/>
  <c r="S41"/>
  <c r="V41"/>
  <c r="M41"/>
  <c r="Z41"/>
  <c r="W41"/>
  <c r="Y41"/>
  <c r="J41"/>
  <c r="H41"/>
  <c r="E41"/>
  <c r="P40"/>
  <c r="S40"/>
  <c r="V40"/>
  <c r="M40"/>
  <c r="Z40"/>
  <c r="W40"/>
  <c r="Y40"/>
  <c r="J40"/>
  <c r="H40"/>
  <c r="E40"/>
  <c r="P39"/>
  <c r="M39"/>
  <c r="Y39"/>
  <c r="S39"/>
  <c r="V39"/>
  <c r="J39"/>
  <c r="H39"/>
  <c r="E39"/>
  <c r="P38"/>
  <c r="M38"/>
  <c r="Y38"/>
  <c r="S38"/>
  <c r="V38"/>
  <c r="J38"/>
  <c r="H38"/>
  <c r="E38"/>
  <c r="P37"/>
  <c r="S37"/>
  <c r="V37"/>
  <c r="M37"/>
  <c r="Z37"/>
  <c r="W37"/>
  <c r="Y37"/>
  <c r="J37"/>
  <c r="H37"/>
  <c r="E37"/>
  <c r="P36"/>
  <c r="S36"/>
  <c r="V36"/>
  <c r="M36"/>
  <c r="Z36"/>
  <c r="W36"/>
  <c r="Y36"/>
  <c r="J36"/>
  <c r="H36"/>
  <c r="E36"/>
  <c r="P35"/>
  <c r="S35"/>
  <c r="V35"/>
  <c r="M35"/>
  <c r="Z35"/>
  <c r="W35"/>
  <c r="Y35"/>
  <c r="J35"/>
  <c r="H35"/>
  <c r="E35"/>
  <c r="P34"/>
  <c r="S34"/>
  <c r="V34"/>
  <c r="M34"/>
  <c r="Z34"/>
  <c r="W34"/>
  <c r="Y34"/>
  <c r="J34"/>
  <c r="H34"/>
  <c r="E34"/>
  <c r="P33"/>
  <c r="S33"/>
  <c r="V33"/>
  <c r="M33"/>
  <c r="Z33"/>
  <c r="W33"/>
  <c r="Y33"/>
  <c r="J33"/>
  <c r="H33"/>
  <c r="E33"/>
  <c r="P32"/>
  <c r="S32"/>
  <c r="V32"/>
  <c r="M32"/>
  <c r="Z32"/>
  <c r="W32"/>
  <c r="Y32"/>
  <c r="J32"/>
  <c r="H32"/>
  <c r="E32"/>
  <c r="S31"/>
  <c r="P31"/>
  <c r="V31"/>
  <c r="M31"/>
  <c r="J31"/>
  <c r="H31"/>
  <c r="E31"/>
  <c r="S30"/>
  <c r="P30"/>
  <c r="W30"/>
  <c r="M30"/>
  <c r="Z30"/>
  <c r="J30"/>
  <c r="H30"/>
  <c r="E30"/>
  <c r="S29"/>
  <c r="P29"/>
  <c r="W29"/>
  <c r="M29"/>
  <c r="Z29"/>
  <c r="J29"/>
  <c r="H29"/>
  <c r="E29"/>
  <c r="S28"/>
  <c r="P28"/>
  <c r="W28"/>
  <c r="M28"/>
  <c r="Z28"/>
  <c r="J28"/>
  <c r="H28"/>
  <c r="E28"/>
  <c r="S27"/>
  <c r="P27"/>
  <c r="W27"/>
  <c r="M27"/>
  <c r="Z27"/>
  <c r="J27"/>
  <c r="H27"/>
  <c r="E27"/>
  <c r="S26"/>
  <c r="P26"/>
  <c r="W26"/>
  <c r="M26"/>
  <c r="Z26"/>
  <c r="J26"/>
  <c r="H26"/>
  <c r="E26"/>
  <c r="S25"/>
  <c r="P25"/>
  <c r="W25"/>
  <c r="M25"/>
  <c r="Z25"/>
  <c r="J25"/>
  <c r="H25"/>
  <c r="E25"/>
  <c r="S24"/>
  <c r="P24"/>
  <c r="W24"/>
  <c r="M24"/>
  <c r="Z24"/>
  <c r="J24"/>
  <c r="H24"/>
  <c r="H48"/>
  <c r="E24"/>
  <c r="E48"/>
  <c r="G20"/>
  <c r="D20"/>
  <c r="E17"/>
  <c r="S18"/>
  <c r="P18"/>
  <c r="M18"/>
  <c r="Z18"/>
  <c r="J18"/>
  <c r="S17"/>
  <c r="P17"/>
  <c r="V17"/>
  <c r="M17"/>
  <c r="J17"/>
  <c r="J5"/>
  <c r="J6"/>
  <c r="J7"/>
  <c r="J8"/>
  <c r="J9"/>
  <c r="J10"/>
  <c r="J11"/>
  <c r="J12"/>
  <c r="J13"/>
  <c r="J14"/>
  <c r="J15"/>
  <c r="J16"/>
  <c r="J20"/>
  <c r="K17"/>
  <c r="S16"/>
  <c r="P5"/>
  <c r="P6"/>
  <c r="P7"/>
  <c r="P8"/>
  <c r="P9"/>
  <c r="P10"/>
  <c r="P11"/>
  <c r="P12"/>
  <c r="P13"/>
  <c r="P14"/>
  <c r="P15"/>
  <c r="P16"/>
  <c r="P20"/>
  <c r="T16"/>
  <c r="M16"/>
  <c r="Y16"/>
  <c r="E16"/>
  <c r="S15"/>
  <c r="M15"/>
  <c r="Y15"/>
  <c r="S14"/>
  <c r="T14"/>
  <c r="M14"/>
  <c r="Z14"/>
  <c r="E14"/>
  <c r="S13"/>
  <c r="V13"/>
  <c r="M13"/>
  <c r="K13"/>
  <c r="H13"/>
  <c r="S12"/>
  <c r="V12"/>
  <c r="M12"/>
  <c r="Z12"/>
  <c r="W12"/>
  <c r="Y12"/>
  <c r="H12"/>
  <c r="M11"/>
  <c r="Y11"/>
  <c r="S11"/>
  <c r="V11"/>
  <c r="H11"/>
  <c r="S10"/>
  <c r="V10"/>
  <c r="M10"/>
  <c r="Z10"/>
  <c r="W10"/>
  <c r="Y10"/>
  <c r="H10"/>
  <c r="M9"/>
  <c r="Z9"/>
  <c r="S9"/>
  <c r="W9"/>
  <c r="V9"/>
  <c r="H9"/>
  <c r="S8"/>
  <c r="V8"/>
  <c r="M8"/>
  <c r="Z8"/>
  <c r="W8"/>
  <c r="Y8"/>
  <c r="H8"/>
  <c r="M7"/>
  <c r="Z7"/>
  <c r="S7"/>
  <c r="W7"/>
  <c r="V7"/>
  <c r="H7"/>
  <c r="S6"/>
  <c r="V6"/>
  <c r="M6"/>
  <c r="Z6"/>
  <c r="W6"/>
  <c r="Y6"/>
  <c r="H6"/>
  <c r="M5"/>
  <c r="Z5"/>
  <c r="S5"/>
  <c r="W5"/>
  <c r="V5"/>
  <c r="H5"/>
  <c r="D68" i="13"/>
  <c r="D67"/>
  <c r="D66"/>
  <c r="D65"/>
  <c r="D63"/>
  <c r="D61"/>
  <c r="D60"/>
  <c r="D59"/>
  <c r="D58"/>
  <c r="D57"/>
  <c r="D56"/>
  <c r="D55"/>
  <c r="D27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6"/>
  <c r="D25"/>
  <c r="D24"/>
  <c r="D23"/>
  <c r="D21"/>
  <c r="D20"/>
  <c r="D19"/>
  <c r="D18"/>
  <c r="D17"/>
  <c r="G10"/>
  <c r="G11"/>
  <c r="C10"/>
  <c r="C11"/>
  <c r="C7"/>
  <c r="C8"/>
  <c r="B7"/>
  <c r="B8"/>
  <c r="F7"/>
  <c r="F8"/>
  <c r="G7"/>
  <c r="G8"/>
  <c r="B32" i="10"/>
  <c r="B24"/>
  <c r="B17"/>
  <c r="B13"/>
  <c r="Y13" i="17"/>
  <c r="W15"/>
  <c r="Y17"/>
  <c r="D50"/>
  <c r="E12"/>
  <c r="E10"/>
  <c r="E8"/>
  <c r="E6"/>
  <c r="J48"/>
  <c r="K24"/>
  <c r="P48"/>
  <c r="M48"/>
  <c r="Y48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8"/>
  <c r="V14"/>
  <c r="V16"/>
  <c r="V18"/>
  <c r="T13"/>
  <c r="V24"/>
  <c r="V25"/>
  <c r="V26"/>
  <c r="V27"/>
  <c r="V28"/>
  <c r="V29"/>
  <c r="V30"/>
  <c r="W14"/>
  <c r="W18"/>
  <c r="H18"/>
  <c r="H17"/>
  <c r="H16"/>
  <c r="H15"/>
  <c r="H14"/>
  <c r="H20"/>
  <c r="N32"/>
  <c r="S48"/>
  <c r="V48"/>
  <c r="T24"/>
  <c r="T25"/>
  <c r="T26"/>
  <c r="T27"/>
  <c r="T28"/>
  <c r="T29"/>
  <c r="T30"/>
  <c r="Z76"/>
  <c r="Y14"/>
  <c r="V15"/>
  <c r="T17"/>
  <c r="Y18"/>
  <c r="S20"/>
  <c r="S50"/>
  <c r="Y25"/>
  <c r="Y27"/>
  <c r="Y29"/>
  <c r="T31"/>
  <c r="Y70"/>
  <c r="Z71"/>
  <c r="Z74"/>
  <c r="Z83"/>
  <c r="Y90"/>
  <c r="W55"/>
  <c r="Y56"/>
  <c r="Z57"/>
  <c r="Z58"/>
  <c r="D7" i="13"/>
  <c r="W20" i="17"/>
  <c r="V20"/>
  <c r="Z48"/>
  <c r="K45"/>
  <c r="K43"/>
  <c r="K41"/>
  <c r="K39"/>
  <c r="K37"/>
  <c r="K35"/>
  <c r="K33"/>
  <c r="N31"/>
  <c r="N29"/>
  <c r="N27"/>
  <c r="N25"/>
  <c r="N33"/>
  <c r="N35"/>
  <c r="N37"/>
  <c r="N39"/>
  <c r="N41"/>
  <c r="N43"/>
  <c r="N45"/>
  <c r="T18"/>
  <c r="W48"/>
  <c r="T12"/>
  <c r="T11"/>
  <c r="T9"/>
  <c r="T7"/>
  <c r="T5"/>
  <c r="T10"/>
  <c r="T8"/>
  <c r="T6"/>
  <c r="Q18"/>
  <c r="Q16"/>
  <c r="Q14"/>
  <c r="F10" i="13"/>
  <c r="F11"/>
  <c r="J50" i="17"/>
  <c r="K8"/>
  <c r="K12"/>
  <c r="K9"/>
  <c r="K5"/>
  <c r="K10"/>
  <c r="K6"/>
  <c r="K18"/>
  <c r="K16"/>
  <c r="K14"/>
  <c r="P78"/>
  <c r="Y92"/>
  <c r="Z92"/>
  <c r="K7"/>
  <c r="K11"/>
  <c r="K15"/>
  <c r="V76"/>
  <c r="P50"/>
  <c r="V50"/>
  <c r="P94"/>
  <c r="M66"/>
  <c r="Z66"/>
  <c r="Q13"/>
  <c r="T15"/>
  <c r="T20"/>
  <c r="Q17"/>
  <c r="Q6"/>
  <c r="Q8"/>
  <c r="Q10"/>
  <c r="Q5"/>
  <c r="Q7"/>
  <c r="Q9"/>
  <c r="Q11"/>
  <c r="Q12"/>
  <c r="M20"/>
  <c r="Y20"/>
  <c r="W76"/>
  <c r="Q15"/>
  <c r="N14"/>
  <c r="N46"/>
  <c r="N44"/>
  <c r="N42"/>
  <c r="N40"/>
  <c r="N38"/>
  <c r="N36"/>
  <c r="N34"/>
  <c r="N26"/>
  <c r="N28"/>
  <c r="N30"/>
  <c r="K32"/>
  <c r="K34"/>
  <c r="K36"/>
  <c r="K38"/>
  <c r="K40"/>
  <c r="K42"/>
  <c r="K44"/>
  <c r="K46"/>
  <c r="T32"/>
  <c r="T33"/>
  <c r="T34"/>
  <c r="T35"/>
  <c r="T36"/>
  <c r="T37"/>
  <c r="T38"/>
  <c r="T39"/>
  <c r="T40"/>
  <c r="T41"/>
  <c r="T42"/>
  <c r="T43"/>
  <c r="T44"/>
  <c r="T45"/>
  <c r="T46"/>
  <c r="N5"/>
  <c r="Y83"/>
  <c r="W58"/>
  <c r="W57"/>
  <c r="Y54"/>
  <c r="Y89"/>
  <c r="M85"/>
  <c r="V82"/>
  <c r="Z73"/>
  <c r="Z31"/>
  <c r="Y30"/>
  <c r="Y28"/>
  <c r="Y26"/>
  <c r="Y24"/>
  <c r="E18"/>
  <c r="N24"/>
  <c r="Z15"/>
  <c r="K31"/>
  <c r="K30"/>
  <c r="K29"/>
  <c r="K28"/>
  <c r="K27"/>
  <c r="K26"/>
  <c r="K25"/>
  <c r="K48"/>
  <c r="Y31"/>
  <c r="E5"/>
  <c r="E7"/>
  <c r="E9"/>
  <c r="E11"/>
  <c r="E13"/>
  <c r="Y5"/>
  <c r="Y7"/>
  <c r="Y9"/>
  <c r="E15"/>
  <c r="V57"/>
  <c r="V58"/>
  <c r="V59"/>
  <c r="V60"/>
  <c r="V61"/>
  <c r="V62"/>
  <c r="V63"/>
  <c r="V89"/>
  <c r="V90"/>
  <c r="N12"/>
  <c r="N8"/>
  <c r="N17"/>
  <c r="N15"/>
  <c r="M50"/>
  <c r="N11"/>
  <c r="N7"/>
  <c r="N10"/>
  <c r="N6"/>
  <c r="N16"/>
  <c r="Z20"/>
  <c r="N18"/>
  <c r="M94"/>
  <c r="W85"/>
  <c r="V85"/>
  <c r="Z50"/>
  <c r="Y50"/>
  <c r="M78"/>
  <c r="Z78"/>
  <c r="E20"/>
  <c r="N48"/>
  <c r="N9"/>
  <c r="T48"/>
  <c r="Q20"/>
  <c r="Y85"/>
  <c r="Z85"/>
  <c r="W50"/>
  <c r="K20"/>
  <c r="W66"/>
  <c r="V66"/>
  <c r="Z94"/>
  <c r="Y94"/>
  <c r="N20"/>
  <c r="Y66"/>
  <c r="V78"/>
  <c r="W78"/>
  <c r="W94"/>
  <c r="V94"/>
  <c r="Y78"/>
  <c r="C69" i="13"/>
  <c r="B69"/>
  <c r="B10"/>
  <c r="D8"/>
  <c r="D52"/>
  <c r="D69"/>
  <c r="B11"/>
  <c r="D11"/>
  <c r="D10"/>
</calcChain>
</file>

<file path=xl/sharedStrings.xml><?xml version="1.0" encoding="utf-8"?>
<sst xmlns="http://schemas.openxmlformats.org/spreadsheetml/2006/main" count="302" uniqueCount="253">
  <si>
    <t>CHURCH</t>
  </si>
  <si>
    <t>SUNDAY &amp; HOLY DAY COLLECTIONS</t>
  </si>
  <si>
    <t>CHRISTMAS COLLECTION</t>
  </si>
  <si>
    <t>EASTER COLLECTION</t>
  </si>
  <si>
    <t>TUITION</t>
  </si>
  <si>
    <t>FEES</t>
  </si>
  <si>
    <t>BOOKSTORE INCOME</t>
  </si>
  <si>
    <t>BINGO INCOME</t>
  </si>
  <si>
    <t>AUXILIARY GROUPS</t>
  </si>
  <si>
    <t>TOTAL OPERATING REVENUE</t>
  </si>
  <si>
    <t>ORDINARY OPERATING EXPENSES:</t>
  </si>
  <si>
    <t>ADMINISTRATIVE EXPENSES</t>
  </si>
  <si>
    <t>TRANSPORTATION</t>
  </si>
  <si>
    <t>MAINTENANCE &amp; BUILDING REPAIRS</t>
  </si>
  <si>
    <t>INTEREST EXPENSE</t>
  </si>
  <si>
    <t>ALTAR &amp; LITURGICAL SUPPLIES</t>
  </si>
  <si>
    <t>FURNISHINGS/EQUIPMENT</t>
  </si>
  <si>
    <t>ARCHDIOCESAN ASSESSMENT</t>
  </si>
  <si>
    <t>PRMAA ASSESSMENT</t>
  </si>
  <si>
    <t xml:space="preserve"> </t>
  </si>
  <si>
    <t>TOTAL OPERATING EXPENSES</t>
  </si>
  <si>
    <t xml:space="preserve">OTHER COLLECTIONS </t>
  </si>
  <si>
    <t>LEASE AND/OR RENTAL INCOME</t>
  </si>
  <si>
    <t>FUND RAISING NET INCOME</t>
  </si>
  <si>
    <t>INTEREST &amp; INVESTMENT INCOME</t>
  </si>
  <si>
    <t xml:space="preserve">MISCELLANEOUS INCOME </t>
  </si>
  <si>
    <t>SALARIES (FROM SCHEDULE A-2)</t>
  </si>
  <si>
    <t>HEALTH INSURANCE  EMPLOYER PAID (FROM SCHEDULE A-2)</t>
  </si>
  <si>
    <t>EMPLOYER FICA (FROM SCHEDULE A-2)</t>
  </si>
  <si>
    <t>FRINGE BENEFITS (FROM SCHEDULE A-2)</t>
  </si>
  <si>
    <t>PROFESSIONAL GROWTH/ MINISTERIAL/ OTHER (SCHD. A-2)</t>
  </si>
  <si>
    <t>BOOKS &amp; SUPPLIES, NON LITURGICAL</t>
  </si>
  <si>
    <t>FOOD SERVICES &amp; MEALS</t>
  </si>
  <si>
    <t>TELEPHONE</t>
  </si>
  <si>
    <t>HEATING FUEL</t>
  </si>
  <si>
    <t>ELECTRICITY</t>
  </si>
  <si>
    <t>OTHER UTILITIES</t>
  </si>
  <si>
    <t>BINGO EXPENSES</t>
  </si>
  <si>
    <t xml:space="preserve">PROPERTY/CASUALTY INSURANCE </t>
  </si>
  <si>
    <t>AUTO INSURANCE PRIEST OWNED VEHICLE</t>
  </si>
  <si>
    <t>MISCELLANEOUS</t>
  </si>
  <si>
    <t xml:space="preserve"> OUTSIDE FUNDING SOURCES</t>
  </si>
  <si>
    <t>NET CAPITAL PROFIT</t>
  </si>
  <si>
    <t>TOTAL CAPITAL REVENUE</t>
  </si>
  <si>
    <t>CAPITAL IMPROVEMENTS</t>
  </si>
  <si>
    <t>CAPITAL PURCHASE OR CONSTRUCTION</t>
  </si>
  <si>
    <t>CAPITAL EXPENDITURES</t>
  </si>
  <si>
    <t>CAPITAL COLLECTIONS</t>
  </si>
  <si>
    <t>SALE OF PROPERTY</t>
  </si>
  <si>
    <t>CAPITAL REVENUES</t>
  </si>
  <si>
    <t>NET EXTRAORDINARY OPERATING ACTIVITY</t>
  </si>
  <si>
    <t>TOTAL EXTRAORDINARY OPERATING EXPENSE</t>
  </si>
  <si>
    <t>OTHER EXTRAORDINARY EXPENSES</t>
  </si>
  <si>
    <t>PAYMENT OF ARCH. REQUIRED COLLECTIONS</t>
  </si>
  <si>
    <t xml:space="preserve">SHARING FROM PARISH GENERAL FUNDS </t>
  </si>
  <si>
    <t>SHARING COLL. PAID TO OTHER PARISHES</t>
  </si>
  <si>
    <t>EXPENSES COVERED BY INSURANCE</t>
  </si>
  <si>
    <t>EXTRAORDINARY OPERATING EXPENSES:</t>
  </si>
  <si>
    <t>TOTAL EXTRAORDINARY OPERATING REVENUE</t>
  </si>
  <si>
    <t>OTHER EXTRAORDINARY INCOME</t>
  </si>
  <si>
    <t>ANNUAL APPEAL REBATE</t>
  </si>
  <si>
    <t>PARISH EDUCATIONAL ENDOWMENT FUND</t>
  </si>
  <si>
    <t>PARISH  ENDOWMENT FUND COLLECTION</t>
  </si>
  <si>
    <t>CHURCH MILLENNIUM CAMPAIGN FUNDS</t>
  </si>
  <si>
    <t>ESTATES, BEQUESTS AND MEMORIALS</t>
  </si>
  <si>
    <t>ARCHDIOCESAN REQUIRED COLLECTIONS</t>
  </si>
  <si>
    <t>SHARING MONEY REC'D FROM OTHER PARISHES</t>
  </si>
  <si>
    <t>SHARING COLLECTION FOR OTHER PARISHES</t>
  </si>
  <si>
    <t>INSURANCE RECOVERIES</t>
  </si>
  <si>
    <t>EXTRAORDINARY OPERATING REVENUE:</t>
  </si>
  <si>
    <t>NET OPERATING PROFIT</t>
  </si>
  <si>
    <t>ORDINARY OPERATING REVENUE</t>
  </si>
  <si>
    <t>%</t>
  </si>
  <si>
    <t>2008A</t>
  </si>
  <si>
    <t>2007A</t>
  </si>
  <si>
    <t>2009A</t>
  </si>
  <si>
    <t>FUND COLLECTIONS</t>
  </si>
  <si>
    <t>ASSUMPTIONS</t>
  </si>
  <si>
    <t>NOTES</t>
  </si>
  <si>
    <t>INCOME STATEMENT</t>
  </si>
  <si>
    <t>ITEM</t>
  </si>
  <si>
    <t>PRIORITY</t>
  </si>
  <si>
    <t>2011+</t>
  </si>
  <si>
    <t>Sound - main system upgrade</t>
  </si>
  <si>
    <t>Sound - assistive listening system</t>
  </si>
  <si>
    <t>Sound - overhead speaker replacement</t>
  </si>
  <si>
    <t>Sound - choir microphone / rack / recorder</t>
  </si>
  <si>
    <t>CHURCH SUBTOTAL</t>
  </si>
  <si>
    <t>RECTORY</t>
  </si>
  <si>
    <t>RECTORY SUBTOTAL</t>
  </si>
  <si>
    <t>PARISH CENTER</t>
  </si>
  <si>
    <t>PARISH CENTER SUBTOTAL</t>
  </si>
  <si>
    <t>STATUS</t>
  </si>
  <si>
    <t>Complete</t>
  </si>
  <si>
    <t>PARISH</t>
  </si>
  <si>
    <t>Develop Master Plan</t>
  </si>
  <si>
    <t>PARISH SUBTOTAL</t>
  </si>
  <si>
    <t>REC</t>
  </si>
  <si>
    <t>Install roof top units to air condition REC</t>
  </si>
  <si>
    <t>REC SUBTOTAL</t>
  </si>
  <si>
    <t>OLD SCHOOL BUILDING</t>
  </si>
  <si>
    <t>Demolish Old School</t>
  </si>
  <si>
    <t>Asbestos removal from Old School</t>
  </si>
  <si>
    <t>Remove Old School from Fire Alarm Sys</t>
  </si>
  <si>
    <t>Reroute communication lines to Avila Place</t>
  </si>
  <si>
    <t xml:space="preserve">Restoration REC and Avila Place </t>
  </si>
  <si>
    <t># OF WEEKLY ATTENDEES</t>
  </si>
  <si>
    <t>OPERATING REVENUE PER PERSON PER WEEK</t>
  </si>
  <si>
    <t>OPERATING COSTS PER PERSON PER WEEK</t>
  </si>
  <si>
    <t>WEEKLY SUNDAY &amp; HOLY DAY COLLECTIONS</t>
  </si>
  <si>
    <t>DESCRIPTIVE STATISTICS</t>
  </si>
  <si>
    <t>WEEKLY OPERATING COSTS</t>
  </si>
  <si>
    <t>2011E</t>
  </si>
  <si>
    <t>2011/2010 Differential</t>
  </si>
  <si>
    <t>2011/2010 Growth</t>
  </si>
  <si>
    <t>Ordinary Income/Expense</t>
  </si>
  <si>
    <t>Income</t>
  </si>
  <si>
    <t>3000 · SUNDAY AND HOLY DAY COLLECTIONS</t>
  </si>
  <si>
    <t>3020 · CHRISTMAS COLLECTION</t>
  </si>
  <si>
    <t>3030 · EASTER COLLECTION</t>
  </si>
  <si>
    <t>3040 · OTHER COLLECTIONS</t>
  </si>
  <si>
    <t>3100 · TUITION</t>
  </si>
  <si>
    <t>3350 · LEASE AND/OR RENTAL INCOME</t>
  </si>
  <si>
    <t>3450 · FUND RAISING NET INCOME</t>
  </si>
  <si>
    <t>3500 · INTEREST &amp; INVESTMENT INCOME</t>
  </si>
  <si>
    <t>3700 · MISCELLANEOUS INCOME</t>
  </si>
  <si>
    <t>Total Income</t>
  </si>
  <si>
    <t>Expense</t>
  </si>
  <si>
    <t>4010 · SALARIES</t>
  </si>
  <si>
    <t>4030 · HEALTH INSURANCE-EMPLOYER PAID</t>
  </si>
  <si>
    <t>4040 · EMPLOYER FICA</t>
  </si>
  <si>
    <t>4050 · FRINGE BENEFITS</t>
  </si>
  <si>
    <t>4060 · PROF. GROWTH/MINIST./OTHER</t>
  </si>
  <si>
    <t>4100 · BOOKS &amp; SUPPLIES,NON-LITURGICAL</t>
  </si>
  <si>
    <t>4150 · ADMINISTRATIVE EXPENSES</t>
  </si>
  <si>
    <t>4200 · TRANSPORTATION</t>
  </si>
  <si>
    <t>4250 · FOOD SERVICE &amp; MEALS</t>
  </si>
  <si>
    <t>4400 · TELEPHONE</t>
  </si>
  <si>
    <t>4410 · HEATING FUEL</t>
  </si>
  <si>
    <t>4420 · ELECTRICITY</t>
  </si>
  <si>
    <t>4430 · OTHER UTILITIES</t>
  </si>
  <si>
    <t>4450 · MAINTENANCE &amp; BUILDING REPAIRS</t>
  </si>
  <si>
    <t>4600 · INTEREST EXPENSE</t>
  </si>
  <si>
    <t>4650 · ALTAR &amp; LITURGICAL SUPPLIES</t>
  </si>
  <si>
    <t>4700 · FURNISHINGS &amp; EQUIPMENT</t>
  </si>
  <si>
    <t>4750 · ARCHDIOCESAN ASSESSMENT</t>
  </si>
  <si>
    <t>4760 · PRMAA ASSESSMENT</t>
  </si>
  <si>
    <t>4780 · PROPERTY/CASUALTY INSURANCE</t>
  </si>
  <si>
    <t>4790 · AUTO INSUR-PRIEST OWNED VEHICLE</t>
  </si>
  <si>
    <t>4800 · MISCELLANEOUS</t>
  </si>
  <si>
    <t>Total Expense</t>
  </si>
  <si>
    <t>Net Ordinary Income</t>
  </si>
  <si>
    <t>Other Income/Expense</t>
  </si>
  <si>
    <t>Other Income</t>
  </si>
  <si>
    <t>5010 · SHARING COLLECTIONS OTH PARISH</t>
  </si>
  <si>
    <t>5030 · ARCH REQUIRED COLLECTIONS</t>
  </si>
  <si>
    <t>5050 · ESTATES, BEQUESTS &amp; MEMORIALS</t>
  </si>
  <si>
    <t>5060 · OTHER EXTRAORDINARY INCOME</t>
  </si>
  <si>
    <t>5100 · SALE OF PROPERTY</t>
  </si>
  <si>
    <t>5120 · CAPITAL COLLECTIONS</t>
  </si>
  <si>
    <t>Total Other Income</t>
  </si>
  <si>
    <t>Other Expense</t>
  </si>
  <si>
    <t>6010 · SHARE COLLECT PAY TO OTH PARISH</t>
  </si>
  <si>
    <t>6030 · PYMT ARCH REQUIRED COLLECTIONS</t>
  </si>
  <si>
    <t>6100 · CAPITAL PURCHASE OR CONSTRUCT</t>
  </si>
  <si>
    <t>6110 · CAPITAL IMPROVEMENTS</t>
  </si>
  <si>
    <t>Total Other Expense</t>
  </si>
  <si>
    <t>Net Other Income</t>
  </si>
  <si>
    <t>Net Income</t>
  </si>
  <si>
    <t>ASSETS</t>
  </si>
  <si>
    <t>Current Assets</t>
  </si>
  <si>
    <t>Checking/Savings</t>
  </si>
  <si>
    <t>1100 · CASH</t>
  </si>
  <si>
    <t>1200 · OPER. SAVINGS AT THE ARCH BANK</t>
  </si>
  <si>
    <t>1300 · LONG-TERM/RESTRICTED SAVINGS</t>
  </si>
  <si>
    <t>Total Checking/Savings</t>
  </si>
  <si>
    <t>Accounts Receivable</t>
  </si>
  <si>
    <t>1500 · RECEIVABLES</t>
  </si>
  <si>
    <t>Total Accounts Receivable</t>
  </si>
  <si>
    <t>Other Current Assets</t>
  </si>
  <si>
    <t>1499 · Undeposited Funds</t>
  </si>
  <si>
    <t>1600 · OTHER CURRENT ASSETS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</si>
  <si>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</si>
  <si>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</si>
  <si>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</si>
  <si>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</si>
  <si>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</si>
  <si>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</si>
  <si>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Accounts Payable</t>
  </si>
  <si>
    <t>2000 · ACCOUNTS PAYABLE</t>
  </si>
  <si>
    <t>Total Accounts Payable</t>
  </si>
  <si>
    <t>Other Current Liabilities</t>
  </si>
  <si>
    <t>2200 · OTHER PAYROLL WITHHOLDINGS</t>
  </si>
  <si>
    <t>2500 · OTHER CURRENT LIABILITIES</t>
  </si>
  <si>
    <t>Total Other Current Liabilities</t>
  </si>
  <si>
    <t>Total Current Liabilities</t>
  </si>
  <si>
    <t>Long Term Liabilities</t>
  </si>
  <si>
    <t>2600 · LOANS</t>
  </si>
  <si>
    <t>Total Long Term Liabilities</t>
  </si>
  <si>
    <t>Total Liabilities</t>
  </si>
  <si>
    <t>Equity</t>
  </si>
  <si>
    <t>2700 · EQUITY</t>
  </si>
  <si>
    <t>3900 · RETAINED EARNINGS</t>
  </si>
  <si>
    <t>Total Equity</t>
  </si>
  <si>
    <t>TOTAL LIABILITIES &amp; EQUITY</t>
  </si>
  <si>
    <t>OPERATING ACTIVITIES</t>
  </si>
  <si>
    <t>Adjustments to reconcile Net Income</t>
  </si>
  <si>
    <t>to net cash provided by operations:</t>
  </si>
  <si>
    <t>2206 · Optional Life Ins. Withheld</t>
  </si>
  <si>
    <t>2510-03 · * SPRED</t>
  </si>
  <si>
    <t>2510-01 · * Social Outreach</t>
  </si>
  <si>
    <t>Net cash provided by Operating Activities</t>
  </si>
  <si>
    <t>FINANCING ACTIVITIES</t>
  </si>
  <si>
    <t>2703 · Opening Bal Equity</t>
  </si>
  <si>
    <t>Net cash provided by Financing Activities</t>
  </si>
  <si>
    <t>Net cash increase for period</t>
  </si>
  <si>
    <t>Cash at beginning of period</t>
  </si>
  <si>
    <t>Cash at end of period</t>
  </si>
  <si>
    <t>FY 2011 YTD</t>
  </si>
  <si>
    <t>DATE OF REPORT</t>
  </si>
  <si>
    <t>% Δ</t>
  </si>
  <si>
    <t>BALANCE SHEET</t>
  </si>
  <si>
    <t>Replace Rectory Windows</t>
  </si>
  <si>
    <t>Replace Rectory Boiler</t>
  </si>
  <si>
    <t>Replace Rectory Carpeting (hallways and stairs)</t>
  </si>
  <si>
    <t>Repair Rectory Tuckpointing</t>
  </si>
  <si>
    <t>Repair Rectory Plumbing Infrastructure</t>
  </si>
  <si>
    <t>Remodel 2nd Floor Rectory Bathrooms</t>
  </si>
  <si>
    <t>Install A/V System in Parish Center</t>
  </si>
  <si>
    <t>Replace and Upgrade Parish Computer System</t>
  </si>
  <si>
    <t xml:space="preserve">Replace carpeting w/ tiling </t>
  </si>
  <si>
    <t>2010-2011</t>
  </si>
  <si>
    <t>COMPLETED PROJECTS</t>
  </si>
  <si>
    <t>COST</t>
  </si>
  <si>
    <t>1501 · Parish Receivables</t>
  </si>
  <si>
    <t>2400 · PREPAID TUITION &amp; FEES</t>
  </si>
  <si>
    <t>2010E</t>
  </si>
  <si>
    <t>2012E</t>
  </si>
  <si>
    <t>2012/2011 Differential</t>
  </si>
  <si>
    <t>2012/2011 Growth</t>
  </si>
  <si>
    <t>6020 · SHARING FROM GNRL PARISH FUNDS</t>
  </si>
  <si>
    <t>3110 · FEES</t>
  </si>
  <si>
    <t>2400  PREPAID TUITION AND FEES</t>
  </si>
  <si>
    <t>STATEMENT OF CASH FLOWS</t>
  </si>
  <si>
    <t>FY 2012 BUDGET</t>
  </si>
  <si>
    <t>FY 2011 ACTUALS</t>
  </si>
  <si>
    <t>FY 2012 YTD</t>
  </si>
  <si>
    <t>Jul 1, '11 - June 30, 12</t>
  </si>
  <si>
    <t>Jul 1, '10- June 30, 11</t>
  </si>
  <si>
    <t>Jul 1, '11 - November 30, 11</t>
  </si>
  <si>
    <t>Jul 1, '10- November 30, 10</t>
  </si>
  <si>
    <t>November 30, 11</t>
  </si>
  <si>
    <t>In Progress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</si>
</sst>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</numFmts>
  <fonts count="22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9"/>
      <name val="Tahoma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" fillId="0" borderId="0"/>
    <xf numFmtId="0" fontId="2" fillId="0" borderId="0"/>
    <xf numFmtId="1" fontId="9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82">
    <xf numFmtId="0" fontId="0" fillId="0" borderId="0" xfId="0"/>
    <xf numFmtId="164" fontId="3" fillId="0" borderId="0" xfId="0" applyNumberFormat="1" applyFont="1" applyAlignment="1" applyProtection="1">
      <alignment horizontal="center"/>
    </xf>
    <xf numFmtId="0" fontId="3" fillId="0" borderId="0" xfId="6" applyFont="1"/>
    <xf numFmtId="0" fontId="3" fillId="0" borderId="0" xfId="6" applyFont="1" applyBorder="1"/>
    <xf numFmtId="0" fontId="4" fillId="0" borderId="0" xfId="6" applyFont="1" applyAlignment="1" applyProtection="1">
      <alignment horizontal="left"/>
    </xf>
    <xf numFmtId="44" fontId="3" fillId="0" borderId="0" xfId="3" applyFont="1" applyBorder="1"/>
    <xf numFmtId="0" fontId="3" fillId="2" borderId="1" xfId="6" applyFont="1" applyFill="1" applyBorder="1"/>
    <xf numFmtId="44" fontId="3" fillId="2" borderId="1" xfId="3" applyFont="1" applyFill="1" applyBorder="1" applyAlignment="1" applyProtection="1">
      <alignment horizontal="center"/>
    </xf>
    <xf numFmtId="0" fontId="3" fillId="2" borderId="1" xfId="6" applyFont="1" applyFill="1" applyBorder="1" applyAlignment="1" applyProtection="1">
      <alignment horizontal="center"/>
    </xf>
    <xf numFmtId="0" fontId="4" fillId="2" borderId="1" xfId="6" applyFont="1" applyFill="1" applyBorder="1" applyAlignment="1" applyProtection="1">
      <alignment horizontal="left"/>
    </xf>
    <xf numFmtId="44" fontId="3" fillId="0" borderId="0" xfId="3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0" fontId="3" fillId="0" borderId="0" xfId="6" applyFont="1" applyAlignment="1" applyProtection="1">
      <alignment horizontal="left"/>
    </xf>
    <xf numFmtId="0" fontId="3" fillId="0" borderId="0" xfId="6" applyFont="1" applyAlignment="1">
      <alignment horizontal="center"/>
    </xf>
    <xf numFmtId="0" fontId="4" fillId="0" borderId="0" xfId="6" applyFont="1"/>
    <xf numFmtId="0" fontId="3" fillId="0" borderId="0" xfId="6" applyFont="1" applyAlignment="1" applyProtection="1">
      <alignment horizontal="center"/>
    </xf>
    <xf numFmtId="44" fontId="3" fillId="0" borderId="0" xfId="3" applyFont="1" applyBorder="1" applyAlignment="1" applyProtection="1">
      <alignment horizontal="center"/>
    </xf>
    <xf numFmtId="0" fontId="3" fillId="0" borderId="0" xfId="6" applyFont="1" applyBorder="1" applyAlignment="1" applyProtection="1">
      <alignment horizontal="center"/>
    </xf>
    <xf numFmtId="0" fontId="3" fillId="0" borderId="0" xfId="6" applyFont="1" applyBorder="1" applyAlignment="1" applyProtection="1">
      <alignment horizontal="left"/>
    </xf>
    <xf numFmtId="0" fontId="4" fillId="0" borderId="0" xfId="6" applyFont="1" applyBorder="1" applyAlignment="1" applyProtection="1">
      <alignment horizontal="left"/>
    </xf>
    <xf numFmtId="0" fontId="4" fillId="2" borderId="1" xfId="6" applyFont="1" applyFill="1" applyBorder="1"/>
    <xf numFmtId="44" fontId="4" fillId="2" borderId="1" xfId="3" applyFont="1" applyFill="1" applyBorder="1" applyAlignment="1" applyProtection="1">
      <alignment horizontal="center"/>
    </xf>
    <xf numFmtId="0" fontId="4" fillId="2" borderId="1" xfId="6" applyFont="1" applyFill="1" applyBorder="1" applyAlignment="1" applyProtection="1">
      <alignment horizontal="center"/>
    </xf>
    <xf numFmtId="0" fontId="5" fillId="0" borderId="0" xfId="6" applyFont="1" applyBorder="1" applyAlignment="1" applyProtection="1">
      <alignment horizontal="left"/>
    </xf>
    <xf numFmtId="0" fontId="6" fillId="0" borderId="0" xfId="6" applyFont="1" applyFill="1"/>
    <xf numFmtId="0" fontId="3" fillId="0" borderId="0" xfId="6" applyFont="1" applyFill="1"/>
    <xf numFmtId="0" fontId="3" fillId="0" borderId="0" xfId="6" applyFont="1" applyFill="1" applyBorder="1"/>
    <xf numFmtId="0" fontId="3" fillId="0" borderId="0" xfId="6" applyFont="1" applyFill="1" applyAlignment="1" applyProtection="1">
      <alignment horizontal="center"/>
    </xf>
    <xf numFmtId="0" fontId="3" fillId="0" borderId="0" xfId="6" applyFont="1" applyFill="1" applyAlignment="1" applyProtection="1">
      <alignment horizontal="left"/>
    </xf>
    <xf numFmtId="166" fontId="3" fillId="0" borderId="0" xfId="3" applyNumberFormat="1" applyFont="1" applyFill="1" applyBorder="1"/>
    <xf numFmtId="9" fontId="3" fillId="0" borderId="0" xfId="9" applyNumberFormat="1" applyFont="1" applyFill="1" applyBorder="1"/>
    <xf numFmtId="0" fontId="6" fillId="0" borderId="0" xfId="6" applyFont="1" applyFill="1" applyBorder="1"/>
    <xf numFmtId="166" fontId="7" fillId="0" borderId="0" xfId="3" applyNumberFormat="1" applyFont="1" applyFill="1" applyBorder="1" applyAlignment="1">
      <alignment horizontal="center"/>
    </xf>
    <xf numFmtId="44" fontId="7" fillId="0" borderId="0" xfId="3" applyFont="1" applyFill="1" applyBorder="1" applyAlignment="1">
      <alignment horizontal="center"/>
    </xf>
    <xf numFmtId="9" fontId="6" fillId="0" borderId="0" xfId="9" applyNumberFormat="1" applyFont="1" applyFill="1" applyBorder="1"/>
    <xf numFmtId="166" fontId="3" fillId="0" borderId="0" xfId="3" applyNumberFormat="1" applyFont="1" applyBorder="1"/>
    <xf numFmtId="9" fontId="3" fillId="0" borderId="0" xfId="9" applyNumberFormat="1" applyFont="1" applyBorder="1"/>
    <xf numFmtId="166" fontId="3" fillId="0" borderId="0" xfId="3" applyNumberFormat="1" applyFont="1" applyBorder="1" applyAlignment="1">
      <alignment horizontal="center"/>
    </xf>
    <xf numFmtId="166" fontId="4" fillId="2" borderId="1" xfId="3" applyNumberFormat="1" applyFont="1" applyFill="1" applyBorder="1" applyAlignment="1" applyProtection="1">
      <alignment horizontal="center"/>
    </xf>
    <xf numFmtId="9" fontId="4" fillId="2" borderId="1" xfId="9" applyNumberFormat="1" applyFont="1" applyFill="1" applyBorder="1"/>
    <xf numFmtId="166" fontId="3" fillId="0" borderId="0" xfId="3" applyNumberFormat="1" applyFont="1" applyBorder="1" applyAlignment="1" applyProtection="1">
      <alignment horizontal="center"/>
    </xf>
    <xf numFmtId="9" fontId="3" fillId="0" borderId="0" xfId="1" applyNumberFormat="1" applyFont="1" applyBorder="1"/>
    <xf numFmtId="166" fontId="3" fillId="2" borderId="1" xfId="3" applyNumberFormat="1" applyFont="1" applyFill="1" applyBorder="1" applyAlignment="1" applyProtection="1">
      <alignment horizontal="center"/>
    </xf>
    <xf numFmtId="166" fontId="4" fillId="2" borderId="1" xfId="3" applyNumberFormat="1" applyFont="1" applyFill="1" applyBorder="1"/>
    <xf numFmtId="9" fontId="3" fillId="2" borderId="1" xfId="1" applyNumberFormat="1" applyFont="1" applyFill="1" applyBorder="1"/>
    <xf numFmtId="0" fontId="4" fillId="3" borderId="2" xfId="6" applyFont="1" applyFill="1" applyBorder="1"/>
    <xf numFmtId="0" fontId="4" fillId="3" borderId="2" xfId="6" applyFont="1" applyFill="1" applyBorder="1" applyAlignment="1" applyProtection="1">
      <alignment horizontal="left"/>
    </xf>
    <xf numFmtId="0" fontId="4" fillId="3" borderId="2" xfId="6" applyFont="1" applyFill="1" applyBorder="1" applyAlignment="1" applyProtection="1">
      <alignment horizontal="center"/>
    </xf>
    <xf numFmtId="166" fontId="4" fillId="3" borderId="2" xfId="3" applyNumberFormat="1" applyFont="1" applyFill="1" applyBorder="1" applyAlignment="1" applyProtection="1">
      <alignment horizontal="center"/>
    </xf>
    <xf numFmtId="44" fontId="4" fillId="3" borderId="2" xfId="3" applyFont="1" applyFill="1" applyBorder="1" applyAlignment="1" applyProtection="1">
      <alignment horizontal="center"/>
    </xf>
    <xf numFmtId="166" fontId="4" fillId="3" borderId="2" xfId="3" applyNumberFormat="1" applyFont="1" applyFill="1" applyBorder="1"/>
    <xf numFmtId="9" fontId="4" fillId="3" borderId="2" xfId="1" applyNumberFormat="1" applyFont="1" applyFill="1" applyBorder="1"/>
    <xf numFmtId="0" fontId="3" fillId="3" borderId="2" xfId="6" applyFont="1" applyFill="1" applyBorder="1" applyAlignment="1">
      <alignment horizontal="center"/>
    </xf>
    <xf numFmtId="0" fontId="3" fillId="3" borderId="2" xfId="6" applyFont="1" applyFill="1" applyBorder="1"/>
    <xf numFmtId="166" fontId="3" fillId="3" borderId="2" xfId="3" applyNumberFormat="1" applyFont="1" applyFill="1" applyBorder="1"/>
    <xf numFmtId="44" fontId="3" fillId="3" borderId="2" xfId="3" applyFont="1" applyFill="1" applyBorder="1"/>
    <xf numFmtId="9" fontId="3" fillId="3" borderId="2" xfId="1" applyNumberFormat="1" applyFont="1" applyFill="1" applyBorder="1"/>
    <xf numFmtId="0" fontId="3" fillId="3" borderId="2" xfId="6" applyFont="1" applyFill="1" applyBorder="1" applyAlignment="1" applyProtection="1">
      <alignment horizontal="center"/>
    </xf>
    <xf numFmtId="44" fontId="3" fillId="3" borderId="2" xfId="3" applyFont="1" applyFill="1" applyBorder="1" applyAlignment="1" applyProtection="1">
      <alignment horizontal="center"/>
    </xf>
    <xf numFmtId="9" fontId="4" fillId="3" borderId="2" xfId="9" applyNumberFormat="1" applyFont="1" applyFill="1" applyBorder="1"/>
    <xf numFmtId="44" fontId="4" fillId="3" borderId="2" xfId="3" applyFont="1" applyFill="1" applyBorder="1"/>
    <xf numFmtId="0" fontId="3" fillId="4" borderId="0" xfId="6" applyFont="1" applyFill="1" applyBorder="1" applyAlignment="1">
      <alignment wrapText="1"/>
    </xf>
    <xf numFmtId="166" fontId="4" fillId="4" borderId="0" xfId="3" applyNumberFormat="1" applyFont="1" applyFill="1" applyBorder="1" applyAlignment="1">
      <alignment horizontal="center" wrapText="1"/>
    </xf>
    <xf numFmtId="44" fontId="4" fillId="4" borderId="0" xfId="3" applyFont="1" applyFill="1" applyBorder="1" applyAlignment="1">
      <alignment horizontal="center" wrapText="1"/>
    </xf>
    <xf numFmtId="9" fontId="4" fillId="4" borderId="0" xfId="9" applyNumberFormat="1" applyFont="1" applyFill="1" applyBorder="1" applyAlignment="1">
      <alignment horizontal="center" wrapText="1"/>
    </xf>
    <xf numFmtId="49" fontId="11" fillId="0" borderId="0" xfId="6" applyNumberFormat="1" applyFont="1" applyAlignment="1">
      <alignment horizontal="center"/>
    </xf>
    <xf numFmtId="49" fontId="11" fillId="0" borderId="3" xfId="6" applyNumberFormat="1" applyFont="1" applyBorder="1" applyAlignment="1">
      <alignment horizontal="center"/>
    </xf>
    <xf numFmtId="49" fontId="11" fillId="0" borderId="0" xfId="6" applyNumberFormat="1" applyFont="1"/>
    <xf numFmtId="39" fontId="12" fillId="0" borderId="0" xfId="6" applyNumberFormat="1" applyFont="1"/>
    <xf numFmtId="0" fontId="2" fillId="0" borderId="0" xfId="6"/>
    <xf numFmtId="0" fontId="11" fillId="0" borderId="0" xfId="6" applyFont="1"/>
    <xf numFmtId="0" fontId="11" fillId="0" borderId="0" xfId="6" applyNumberFormat="1" applyFont="1"/>
    <xf numFmtId="49" fontId="12" fillId="0" borderId="0" xfId="6" applyNumberFormat="1" applyFont="1"/>
    <xf numFmtId="0" fontId="14" fillId="5" borderId="0" xfId="6" applyFont="1" applyFill="1"/>
    <xf numFmtId="0" fontId="15" fillId="5" borderId="0" xfId="6" applyNumberFormat="1" applyFont="1" applyFill="1"/>
    <xf numFmtId="0" fontId="8" fillId="5" borderId="0" xfId="6" applyNumberFormat="1" applyFont="1" applyFill="1"/>
    <xf numFmtId="0" fontId="8" fillId="5" borderId="0" xfId="0" applyFont="1" applyFill="1"/>
    <xf numFmtId="0" fontId="8" fillId="5" borderId="0" xfId="6" applyFont="1" applyFill="1"/>
    <xf numFmtId="0" fontId="8" fillId="0" borderId="0" xfId="6" applyFont="1"/>
    <xf numFmtId="0" fontId="16" fillId="0" borderId="0" xfId="6" applyFont="1" applyFill="1" applyBorder="1"/>
    <xf numFmtId="14" fontId="8" fillId="0" borderId="0" xfId="1" applyNumberFormat="1" applyFont="1" applyFill="1" applyBorder="1"/>
    <xf numFmtId="0" fontId="8" fillId="0" borderId="0" xfId="6" applyNumberFormat="1" applyFont="1"/>
    <xf numFmtId="0" fontId="8" fillId="0" borderId="0" xfId="0" applyFont="1"/>
    <xf numFmtId="165" fontId="8" fillId="0" borderId="0" xfId="1" applyNumberFormat="1" applyFont="1" applyFill="1" applyBorder="1"/>
    <xf numFmtId="0" fontId="14" fillId="5" borderId="0" xfId="6" applyFont="1" applyFill="1" applyBorder="1"/>
    <xf numFmtId="0" fontId="14" fillId="5" borderId="0" xfId="6" applyNumberFormat="1" applyFont="1" applyFill="1" applyAlignment="1">
      <alignment horizontal="center"/>
    </xf>
    <xf numFmtId="166" fontId="16" fillId="0" borderId="0" xfId="3" applyNumberFormat="1" applyFont="1" applyFill="1" applyBorder="1"/>
    <xf numFmtId="9" fontId="16" fillId="0" borderId="0" xfId="9" applyFont="1" applyFill="1" applyBorder="1"/>
    <xf numFmtId="0" fontId="16" fillId="0" borderId="0" xfId="6" applyFont="1" applyAlignment="1" applyProtection="1">
      <alignment horizontal="center"/>
    </xf>
    <xf numFmtId="0" fontId="8" fillId="0" borderId="0" xfId="6" applyFont="1" applyFill="1" applyBorder="1"/>
    <xf numFmtId="0" fontId="8" fillId="0" borderId="0" xfId="6" applyFont="1" applyAlignment="1">
      <alignment horizontal="center"/>
    </xf>
    <xf numFmtId="166" fontId="8" fillId="0" borderId="0" xfId="3" applyNumberFormat="1" applyFont="1" applyFill="1" applyBorder="1"/>
    <xf numFmtId="9" fontId="8" fillId="0" borderId="0" xfId="9" applyFont="1" applyFill="1" applyBorder="1"/>
    <xf numFmtId="0" fontId="8" fillId="0" borderId="0" xfId="6" applyFont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166" fontId="8" fillId="0" borderId="0" xfId="2" applyNumberFormat="1" applyFont="1" applyFill="1" applyBorder="1"/>
    <xf numFmtId="0" fontId="8" fillId="0" borderId="0" xfId="6" applyFont="1" applyAlignment="1" applyProtection="1">
      <alignment horizontal="center"/>
    </xf>
    <xf numFmtId="49" fontId="11" fillId="0" borderId="3" xfId="0" applyNumberFormat="1" applyFont="1" applyBorder="1" applyAlignment="1">
      <alignment horizontal="center"/>
    </xf>
    <xf numFmtId="39" fontId="12" fillId="0" borderId="0" xfId="0" applyNumberFormat="1" applyFont="1"/>
    <xf numFmtId="49" fontId="11" fillId="0" borderId="0" xfId="0" applyNumberFormat="1" applyFont="1"/>
    <xf numFmtId="49" fontId="12" fillId="0" borderId="0" xfId="0" applyNumberFormat="1" applyFont="1"/>
    <xf numFmtId="9" fontId="4" fillId="4" borderId="0" xfId="10" applyNumberFormat="1" applyFont="1" applyFill="1" applyBorder="1" applyAlignment="1">
      <alignment horizontal="center" wrapText="1"/>
    </xf>
    <xf numFmtId="166" fontId="4" fillId="4" borderId="0" xfId="4" applyNumberFormat="1" applyFont="1" applyFill="1" applyBorder="1" applyAlignment="1">
      <alignment horizontal="center" wrapText="1"/>
    </xf>
    <xf numFmtId="166" fontId="13" fillId="5" borderId="0" xfId="4" applyNumberFormat="1" applyFont="1" applyFill="1" applyBorder="1" applyAlignment="1">
      <alignment horizontal="center" wrapText="1"/>
    </xf>
    <xf numFmtId="167" fontId="13" fillId="5" borderId="0" xfId="10" applyNumberFormat="1" applyFont="1" applyFill="1" applyBorder="1" applyAlignment="1">
      <alignment horizontal="center" wrapText="1"/>
    </xf>
    <xf numFmtId="9" fontId="7" fillId="0" borderId="0" xfId="10" applyNumberFormat="1" applyFont="1" applyFill="1" applyBorder="1" applyAlignment="1">
      <alignment horizontal="center"/>
    </xf>
    <xf numFmtId="166" fontId="7" fillId="0" borderId="0" xfId="4" applyNumberFormat="1" applyFont="1" applyFill="1" applyBorder="1" applyAlignment="1">
      <alignment horizontal="center"/>
    </xf>
    <xf numFmtId="166" fontId="6" fillId="0" borderId="0" xfId="4" applyNumberFormat="1" applyFont="1" applyFill="1" applyBorder="1"/>
    <xf numFmtId="167" fontId="6" fillId="0" borderId="0" xfId="10" applyNumberFormat="1" applyFont="1" applyFill="1" applyBorder="1"/>
    <xf numFmtId="9" fontId="3" fillId="0" borderId="0" xfId="10" applyNumberFormat="1" applyFont="1" applyBorder="1"/>
    <xf numFmtId="166" fontId="3" fillId="0" borderId="0" xfId="4" applyNumberFormat="1" applyFont="1" applyBorder="1"/>
    <xf numFmtId="167" fontId="3" fillId="0" borderId="0" xfId="10" applyNumberFormat="1" applyFont="1" applyBorder="1"/>
    <xf numFmtId="9" fontId="4" fillId="3" borderId="2" xfId="10" applyNumberFormat="1" applyFont="1" applyFill="1" applyBorder="1"/>
    <xf numFmtId="166" fontId="4" fillId="3" borderId="2" xfId="4" applyNumberFormat="1" applyFont="1" applyFill="1" applyBorder="1"/>
    <xf numFmtId="167" fontId="4" fillId="3" borderId="2" xfId="10" applyNumberFormat="1" applyFont="1" applyFill="1" applyBorder="1"/>
    <xf numFmtId="9" fontId="3" fillId="0" borderId="0" xfId="10" applyNumberFormat="1" applyFont="1" applyFill="1" applyBorder="1"/>
    <xf numFmtId="166" fontId="3" fillId="0" borderId="0" xfId="4" applyNumberFormat="1" applyFont="1" applyFill="1" applyBorder="1"/>
    <xf numFmtId="167" fontId="3" fillId="0" borderId="0" xfId="10" applyNumberFormat="1" applyFont="1" applyFill="1" applyBorder="1"/>
    <xf numFmtId="9" fontId="3" fillId="0" borderId="0" xfId="10" applyNumberFormat="1" applyFont="1" applyBorder="1" applyAlignment="1">
      <alignment horizontal="center"/>
    </xf>
    <xf numFmtId="9" fontId="4" fillId="2" borderId="1" xfId="10" applyNumberFormat="1" applyFont="1" applyFill="1" applyBorder="1" applyAlignment="1" applyProtection="1">
      <alignment horizontal="center"/>
    </xf>
    <xf numFmtId="166" fontId="4" fillId="2" borderId="1" xfId="4" applyNumberFormat="1" applyFont="1" applyFill="1" applyBorder="1" applyAlignment="1" applyProtection="1">
      <alignment horizontal="center"/>
    </xf>
    <xf numFmtId="166" fontId="4" fillId="2" borderId="1" xfId="4" applyNumberFormat="1" applyFont="1" applyFill="1" applyBorder="1"/>
    <xf numFmtId="167" fontId="4" fillId="2" borderId="1" xfId="10" applyNumberFormat="1" applyFont="1" applyFill="1" applyBorder="1"/>
    <xf numFmtId="9" fontId="3" fillId="0" borderId="0" xfId="10" applyNumberFormat="1" applyFont="1" applyBorder="1" applyAlignment="1" applyProtection="1">
      <alignment horizontal="center"/>
    </xf>
    <xf numFmtId="9" fontId="4" fillId="3" borderId="2" xfId="10" applyNumberFormat="1" applyFont="1" applyFill="1" applyBorder="1" applyAlignment="1" applyProtection="1">
      <alignment horizontal="center"/>
    </xf>
    <xf numFmtId="9" fontId="3" fillId="2" borderId="1" xfId="10" applyNumberFormat="1" applyFont="1" applyFill="1" applyBorder="1" applyAlignment="1" applyProtection="1">
      <alignment horizontal="center"/>
    </xf>
    <xf numFmtId="9" fontId="3" fillId="3" borderId="2" xfId="10" applyNumberFormat="1" applyFont="1" applyFill="1" applyBorder="1"/>
    <xf numFmtId="166" fontId="4" fillId="0" borderId="0" xfId="4" applyNumberFormat="1" applyFont="1" applyBorder="1"/>
    <xf numFmtId="39" fontId="12" fillId="0" borderId="4" xfId="0" applyNumberFormat="1" applyFont="1" applyBorder="1"/>
    <xf numFmtId="39" fontId="12" fillId="0" borderId="0" xfId="0" applyNumberFormat="1" applyFont="1" applyBorder="1"/>
    <xf numFmtId="39" fontId="12" fillId="0" borderId="5" xfId="0" applyNumberFormat="1" applyFont="1" applyBorder="1"/>
    <xf numFmtId="39" fontId="12" fillId="0" borderId="6" xfId="0" applyNumberFormat="1" applyFont="1" applyBorder="1"/>
    <xf numFmtId="39" fontId="11" fillId="0" borderId="7" xfId="0" applyNumberFormat="1" applyFont="1" applyBorder="1"/>
    <xf numFmtId="9" fontId="8" fillId="5" borderId="0" xfId="8" applyFont="1" applyFill="1"/>
    <xf numFmtId="9" fontId="8" fillId="0" borderId="0" xfId="8" applyFont="1"/>
    <xf numFmtId="9" fontId="14" fillId="5" borderId="0" xfId="8" applyFont="1" applyFill="1" applyAlignment="1">
      <alignment horizontal="center"/>
    </xf>
    <xf numFmtId="9" fontId="11" fillId="0" borderId="3" xfId="8" applyFont="1" applyBorder="1" applyAlignment="1">
      <alignment horizontal="center"/>
    </xf>
    <xf numFmtId="9" fontId="8" fillId="0" borderId="0" xfId="8" applyFont="1" applyFill="1" applyBorder="1"/>
    <xf numFmtId="9" fontId="12" fillId="0" borderId="0" xfId="8" applyFont="1"/>
    <xf numFmtId="9" fontId="12" fillId="0" borderId="4" xfId="8" applyFont="1" applyBorder="1"/>
    <xf numFmtId="9" fontId="12" fillId="0" borderId="0" xfId="8" applyFont="1" applyBorder="1"/>
    <xf numFmtId="9" fontId="12" fillId="0" borderId="5" xfId="8" applyFont="1" applyBorder="1"/>
    <xf numFmtId="9" fontId="12" fillId="0" borderId="6" xfId="8" applyFont="1" applyBorder="1"/>
    <xf numFmtId="9" fontId="11" fillId="0" borderId="7" xfId="8" applyFont="1" applyBorder="1"/>
    <xf numFmtId="0" fontId="19" fillId="2" borderId="0" xfId="6" applyFont="1" applyFill="1" applyBorder="1" applyAlignment="1">
      <alignment horizontal="center" wrapText="1"/>
    </xf>
    <xf numFmtId="166" fontId="19" fillId="2" borderId="0" xfId="3" applyNumberFormat="1" applyFont="1" applyFill="1" applyBorder="1" applyAlignment="1">
      <alignment horizontal="center" wrapText="1"/>
    </xf>
    <xf numFmtId="0" fontId="19" fillId="2" borderId="0" xfId="6" applyFont="1" applyFill="1" applyBorder="1" applyAlignment="1">
      <alignment horizontal="center"/>
    </xf>
    <xf numFmtId="0" fontId="2" fillId="0" borderId="0" xfId="6" applyFont="1" applyBorder="1"/>
    <xf numFmtId="0" fontId="19" fillId="0" borderId="0" xfId="6" applyFont="1" applyFill="1" applyBorder="1" applyAlignment="1">
      <alignment horizontal="center" wrapText="1"/>
    </xf>
    <xf numFmtId="166" fontId="19" fillId="0" borderId="0" xfId="3" applyNumberFormat="1" applyFont="1" applyFill="1" applyBorder="1" applyAlignment="1">
      <alignment horizontal="center"/>
    </xf>
    <xf numFmtId="0" fontId="2" fillId="0" borderId="0" xfId="6" applyFont="1" applyFill="1" applyBorder="1" applyAlignment="1">
      <alignment horizontal="center"/>
    </xf>
    <xf numFmtId="0" fontId="19" fillId="0" borderId="4" xfId="6" applyFont="1" applyBorder="1" applyAlignment="1">
      <alignment wrapText="1"/>
    </xf>
    <xf numFmtId="166" fontId="2" fillId="0" borderId="4" xfId="3" applyNumberFormat="1" applyFont="1" applyBorder="1"/>
    <xf numFmtId="0" fontId="2" fillId="0" borderId="4" xfId="6" applyFont="1" applyBorder="1" applyAlignment="1">
      <alignment horizontal="center"/>
    </xf>
    <xf numFmtId="0" fontId="2" fillId="0" borderId="4" xfId="6" applyFont="1" applyBorder="1"/>
    <xf numFmtId="0" fontId="2" fillId="0" borderId="0" xfId="6" applyFont="1" applyBorder="1" applyAlignment="1">
      <alignment wrapText="1"/>
    </xf>
    <xf numFmtId="166" fontId="2" fillId="0" borderId="0" xfId="3" applyNumberFormat="1" applyFont="1" applyBorder="1"/>
    <xf numFmtId="0" fontId="2" fillId="0" borderId="0" xfId="6" applyFont="1" applyBorder="1" applyAlignment="1">
      <alignment horizontal="center"/>
    </xf>
    <xf numFmtId="0" fontId="2" fillId="0" borderId="8" xfId="6" applyFont="1" applyBorder="1" applyAlignment="1">
      <alignment wrapText="1"/>
    </xf>
    <xf numFmtId="166" fontId="2" fillId="0" borderId="8" xfId="3" applyNumberFormat="1" applyFont="1" applyBorder="1"/>
    <xf numFmtId="0" fontId="2" fillId="0" borderId="8" xfId="6" applyFont="1" applyBorder="1" applyAlignment="1">
      <alignment horizontal="center"/>
    </xf>
    <xf numFmtId="0" fontId="2" fillId="0" borderId="8" xfId="6" applyFont="1" applyBorder="1"/>
    <xf numFmtId="0" fontId="19" fillId="0" borderId="0" xfId="6" applyFont="1" applyBorder="1" applyAlignment="1">
      <alignment wrapText="1"/>
    </xf>
    <xf numFmtId="166" fontId="19" fillId="0" borderId="0" xfId="3" applyNumberFormat="1" applyFont="1" applyBorder="1"/>
    <xf numFmtId="0" fontId="19" fillId="0" borderId="0" xfId="6" applyFont="1" applyBorder="1"/>
    <xf numFmtId="0" fontId="19" fillId="0" borderId="0" xfId="6" applyFont="1" applyBorder="1" applyAlignment="1">
      <alignment horizontal="center"/>
    </xf>
    <xf numFmtId="166" fontId="19" fillId="0" borderId="4" xfId="3" applyNumberFormat="1" applyFont="1" applyBorder="1"/>
    <xf numFmtId="0" fontId="19" fillId="0" borderId="4" xfId="6" applyFont="1" applyBorder="1"/>
    <xf numFmtId="0" fontId="20" fillId="5" borderId="0" xfId="6" applyFont="1" applyFill="1" applyBorder="1" applyAlignment="1">
      <alignment wrapText="1"/>
    </xf>
    <xf numFmtId="166" fontId="20" fillId="5" borderId="0" xfId="3" applyNumberFormat="1" applyFont="1" applyFill="1" applyBorder="1"/>
    <xf numFmtId="0" fontId="20" fillId="5" borderId="0" xfId="6" applyFont="1" applyFill="1" applyBorder="1" applyAlignment="1">
      <alignment horizontal="center"/>
    </xf>
    <xf numFmtId="0" fontId="20" fillId="5" borderId="0" xfId="6" applyFont="1" applyFill="1" applyBorder="1"/>
    <xf numFmtId="0" fontId="2" fillId="0" borderId="9" xfId="6" applyFont="1" applyBorder="1" applyAlignment="1">
      <alignment wrapText="1"/>
    </xf>
    <xf numFmtId="166" fontId="2" fillId="0" borderId="9" xfId="3" applyNumberFormat="1" applyFont="1" applyBorder="1"/>
    <xf numFmtId="0" fontId="2" fillId="0" borderId="9" xfId="6" applyFont="1" applyBorder="1" applyAlignment="1">
      <alignment horizontal="center"/>
    </xf>
    <xf numFmtId="0" fontId="2" fillId="0" borderId="9" xfId="6" applyFont="1" applyBorder="1"/>
    <xf numFmtId="39" fontId="21" fillId="0" borderId="0" xfId="0" applyNumberFormat="1" applyFont="1"/>
    <xf numFmtId="39" fontId="21" fillId="0" borderId="6" xfId="0" applyNumberFormat="1" applyFont="1" applyBorder="1"/>
    <xf numFmtId="39" fontId="21" fillId="0" borderId="5" xfId="0" applyNumberFormat="1" applyFont="1" applyBorder="1"/>
    <xf numFmtId="39" fontId="12" fillId="0" borderId="0" xfId="0" applyNumberFormat="1" applyFont="1"/>
    <xf numFmtId="39" fontId="12" fillId="0" borderId="4" xfId="0" applyNumberFormat="1" applyFont="1" applyBorder="1"/>
    <xf numFmtId="39" fontId="12" fillId="0" borderId="0" xfId="0" applyNumberFormat="1" applyFont="1" applyBorder="1"/>
  </cellXfs>
  <cellStyles count="11">
    <cellStyle name="Comma 2" xfId="1"/>
    <cellStyle name="Currency" xfId="2" builtinId="4"/>
    <cellStyle name="Currency 2" xfId="3"/>
    <cellStyle name="Currency 3" xfId="4"/>
    <cellStyle name="DATE" xfId="5"/>
    <cellStyle name="Normal" xfId="0" builtinId="0"/>
    <cellStyle name="Normal 2" xfId="6"/>
    <cellStyle name="Normal 3" xfId="7"/>
    <cellStyle name="Percent" xfId="8" builtinId="5"/>
    <cellStyle name="Percent 2" xfId="9"/>
    <cellStyle name="Percent 3" xfId="10"/>
  </cellStyles>
  <dxfs count="2">
    <dxf>
      <font>
        <b/>
        <i val="0"/>
        <color rgb="FFFF0000"/>
      </font>
    </dxf>
    <dxf>
      <font>
        <b/>
        <i val="0"/>
        <color theme="9" tint="-0.49998474074526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C01\Users\Omar\St.%20Teresa%20of%20Avila\Finance%20Council\Finance%20Council%20Binder\FY2012%20Budget\St.%20Teresa%20of%20Avila%20-%20FY2012%20Budget%20-%20Summar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C01\Users\Users\Omar\St.%20Teresa%20of%20Avila\Finance%20Council\Finance%20Council%20Binder\FY2009%20Budget\St.%20Teresa%20of%20Avila%20-%20FY2009%20Annual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C01\Users\Users\Omar\St.%20Teresa%20of%20Avila\Finance%20Council\2010%20Budget\Budget_2010_Worksheet%20v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C01\Users\Users\Omar\St.%20Teresa%20of%20Avila\Finance%20Council\Finance%20Council%20Binder\FY2011%20Budget\St.%20Teresa%20of%20Avila%20-%20FY2011%20Budge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FY2009 Actual"/>
      <sheetName val="FY2010 Actual"/>
      <sheetName val="FY2011 Budget"/>
      <sheetName val="FY2012 Budget"/>
    </sheetNames>
    <sheetDataSet>
      <sheetData sheetId="0"/>
      <sheetData sheetId="1">
        <row r="8">
          <cell r="C8">
            <v>3000</v>
          </cell>
          <cell r="D8">
            <v>431672</v>
          </cell>
          <cell r="F8">
            <v>0</v>
          </cell>
          <cell r="H8">
            <v>0</v>
          </cell>
          <cell r="J8">
            <v>0</v>
          </cell>
          <cell r="L8">
            <v>431672</v>
          </cell>
        </row>
        <row r="9">
          <cell r="C9">
            <v>3020</v>
          </cell>
          <cell r="D9">
            <v>39595</v>
          </cell>
          <cell r="F9">
            <v>0</v>
          </cell>
          <cell r="H9">
            <v>0</v>
          </cell>
          <cell r="J9">
            <v>0</v>
          </cell>
          <cell r="L9">
            <v>39595</v>
          </cell>
        </row>
        <row r="10">
          <cell r="C10">
            <v>3030</v>
          </cell>
          <cell r="D10">
            <v>31186</v>
          </cell>
          <cell r="F10">
            <v>0</v>
          </cell>
          <cell r="H10">
            <v>0</v>
          </cell>
          <cell r="J10">
            <v>0</v>
          </cell>
          <cell r="L10">
            <v>31186</v>
          </cell>
        </row>
        <row r="11">
          <cell r="C11">
            <v>3040</v>
          </cell>
          <cell r="D11">
            <v>10146</v>
          </cell>
          <cell r="F11">
            <v>0</v>
          </cell>
          <cell r="H11">
            <v>0</v>
          </cell>
          <cell r="J11">
            <v>0</v>
          </cell>
          <cell r="L11">
            <v>10146</v>
          </cell>
        </row>
        <row r="12">
          <cell r="C12">
            <v>3100</v>
          </cell>
          <cell r="D12">
            <v>0</v>
          </cell>
          <cell r="F12">
            <v>15963</v>
          </cell>
          <cell r="H12">
            <v>0</v>
          </cell>
          <cell r="J12">
            <v>0</v>
          </cell>
          <cell r="L12">
            <v>15963</v>
          </cell>
        </row>
        <row r="13">
          <cell r="C13">
            <v>3110</v>
          </cell>
          <cell r="D13">
            <v>0</v>
          </cell>
          <cell r="F13">
            <v>960</v>
          </cell>
          <cell r="H13">
            <v>0</v>
          </cell>
          <cell r="J13">
            <v>0</v>
          </cell>
          <cell r="L13">
            <v>960</v>
          </cell>
        </row>
        <row r="14">
          <cell r="C14">
            <v>3200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</row>
        <row r="15">
          <cell r="C15">
            <v>3350</v>
          </cell>
          <cell r="D15">
            <v>0</v>
          </cell>
          <cell r="F15">
            <v>0</v>
          </cell>
          <cell r="H15">
            <v>0</v>
          </cell>
          <cell r="J15">
            <v>12087</v>
          </cell>
          <cell r="L15">
            <v>12087</v>
          </cell>
        </row>
        <row r="16">
          <cell r="C16">
            <v>3450</v>
          </cell>
          <cell r="D16">
            <v>66744</v>
          </cell>
          <cell r="F16">
            <v>0</v>
          </cell>
          <cell r="H16">
            <v>0</v>
          </cell>
          <cell r="J16">
            <v>0</v>
          </cell>
          <cell r="L16">
            <v>66744</v>
          </cell>
        </row>
        <row r="17">
          <cell r="C17">
            <v>3500</v>
          </cell>
          <cell r="D17">
            <v>377</v>
          </cell>
          <cell r="F17">
            <v>0</v>
          </cell>
          <cell r="H17">
            <v>0</v>
          </cell>
          <cell r="J17">
            <v>0</v>
          </cell>
          <cell r="L17">
            <v>377</v>
          </cell>
        </row>
        <row r="18">
          <cell r="C18">
            <v>3550</v>
          </cell>
          <cell r="D18">
            <v>0</v>
          </cell>
          <cell r="F18">
            <v>0</v>
          </cell>
          <cell r="H18">
            <v>0</v>
          </cell>
          <cell r="J18">
            <v>0</v>
          </cell>
          <cell r="L18">
            <v>0</v>
          </cell>
        </row>
        <row r="19">
          <cell r="C19">
            <v>3600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</row>
        <row r="20">
          <cell r="C20">
            <v>3700</v>
          </cell>
          <cell r="D20">
            <v>23213.54</v>
          </cell>
          <cell r="F20">
            <v>0</v>
          </cell>
          <cell r="H20">
            <v>0</v>
          </cell>
          <cell r="J20">
            <v>0</v>
          </cell>
          <cell r="L20">
            <v>23213.54</v>
          </cell>
        </row>
        <row r="22">
          <cell r="D22">
            <v>602933.54</v>
          </cell>
          <cell r="F22">
            <v>16923</v>
          </cell>
          <cell r="H22">
            <v>0</v>
          </cell>
          <cell r="J22">
            <v>12087</v>
          </cell>
          <cell r="L22">
            <v>631943.54</v>
          </cell>
        </row>
        <row r="25">
          <cell r="C25">
            <v>4010</v>
          </cell>
          <cell r="D25">
            <v>257712</v>
          </cell>
          <cell r="F25">
            <v>32530</v>
          </cell>
          <cell r="H25">
            <v>0</v>
          </cell>
          <cell r="J25">
            <v>0</v>
          </cell>
          <cell r="L25">
            <v>290242</v>
          </cell>
        </row>
        <row r="27">
          <cell r="C27">
            <v>4030</v>
          </cell>
          <cell r="D27">
            <v>33529</v>
          </cell>
          <cell r="F27">
            <v>0</v>
          </cell>
          <cell r="H27">
            <v>0</v>
          </cell>
          <cell r="J27">
            <v>0</v>
          </cell>
          <cell r="L27">
            <v>33529</v>
          </cell>
        </row>
        <row r="28">
          <cell r="C28">
            <v>4040</v>
          </cell>
          <cell r="D28">
            <v>14672</v>
          </cell>
          <cell r="F28">
            <v>0</v>
          </cell>
          <cell r="H28">
            <v>0</v>
          </cell>
          <cell r="J28">
            <v>0</v>
          </cell>
          <cell r="L28">
            <v>14672</v>
          </cell>
        </row>
        <row r="29">
          <cell r="C29">
            <v>4050</v>
          </cell>
          <cell r="D29">
            <v>10087</v>
          </cell>
          <cell r="F29">
            <v>0</v>
          </cell>
          <cell r="H29">
            <v>0</v>
          </cell>
          <cell r="J29">
            <v>0</v>
          </cell>
          <cell r="L29">
            <v>10087</v>
          </cell>
        </row>
        <row r="30">
          <cell r="C30">
            <v>4060</v>
          </cell>
          <cell r="D30">
            <v>2300</v>
          </cell>
          <cell r="F30">
            <v>0</v>
          </cell>
          <cell r="H30">
            <v>0</v>
          </cell>
          <cell r="J30">
            <v>0</v>
          </cell>
          <cell r="L30">
            <v>2300</v>
          </cell>
        </row>
        <row r="31">
          <cell r="C31">
            <v>4100</v>
          </cell>
          <cell r="D31">
            <v>6378</v>
          </cell>
          <cell r="F31">
            <v>0</v>
          </cell>
          <cell r="H31">
            <v>0</v>
          </cell>
          <cell r="J31">
            <v>0</v>
          </cell>
          <cell r="L31">
            <v>6378</v>
          </cell>
        </row>
        <row r="32">
          <cell r="C32">
            <v>4150</v>
          </cell>
          <cell r="D32">
            <v>21657</v>
          </cell>
          <cell r="F32">
            <v>0</v>
          </cell>
          <cell r="H32">
            <v>0</v>
          </cell>
          <cell r="J32">
            <v>0</v>
          </cell>
          <cell r="L32">
            <v>21657</v>
          </cell>
        </row>
        <row r="33">
          <cell r="C33">
            <v>4200</v>
          </cell>
          <cell r="D33">
            <v>433</v>
          </cell>
          <cell r="F33">
            <v>0</v>
          </cell>
          <cell r="H33">
            <v>0</v>
          </cell>
          <cell r="J33">
            <v>0</v>
          </cell>
          <cell r="L33">
            <v>433</v>
          </cell>
        </row>
        <row r="34">
          <cell r="C34">
            <v>4250</v>
          </cell>
          <cell r="D34">
            <v>12078</v>
          </cell>
          <cell r="F34">
            <v>0</v>
          </cell>
          <cell r="H34">
            <v>0</v>
          </cell>
          <cell r="J34">
            <v>0</v>
          </cell>
          <cell r="L34">
            <v>12078</v>
          </cell>
        </row>
        <row r="35">
          <cell r="L35">
            <v>0</v>
          </cell>
        </row>
        <row r="36">
          <cell r="C36">
            <v>4400</v>
          </cell>
          <cell r="D36">
            <v>2500</v>
          </cell>
          <cell r="F36">
            <v>0</v>
          </cell>
          <cell r="H36">
            <v>0</v>
          </cell>
          <cell r="J36">
            <v>0</v>
          </cell>
          <cell r="L36">
            <v>2500</v>
          </cell>
        </row>
        <row r="37">
          <cell r="C37">
            <v>4410</v>
          </cell>
          <cell r="D37">
            <v>26530</v>
          </cell>
          <cell r="F37">
            <v>0</v>
          </cell>
          <cell r="H37">
            <v>0</v>
          </cell>
          <cell r="J37">
            <v>0</v>
          </cell>
          <cell r="L37">
            <v>26530</v>
          </cell>
        </row>
        <row r="38">
          <cell r="C38">
            <v>4420</v>
          </cell>
          <cell r="D38">
            <v>18533</v>
          </cell>
          <cell r="F38">
            <v>0</v>
          </cell>
          <cell r="H38">
            <v>0</v>
          </cell>
          <cell r="J38">
            <v>0</v>
          </cell>
          <cell r="L38">
            <v>18533</v>
          </cell>
        </row>
        <row r="39">
          <cell r="C39">
            <v>4430</v>
          </cell>
          <cell r="D39">
            <v>3566</v>
          </cell>
          <cell r="F39">
            <v>0</v>
          </cell>
          <cell r="H39">
            <v>0</v>
          </cell>
          <cell r="J39">
            <v>0</v>
          </cell>
          <cell r="L39">
            <v>3566</v>
          </cell>
        </row>
        <row r="40">
          <cell r="C40">
            <v>4450</v>
          </cell>
          <cell r="D40">
            <v>38235</v>
          </cell>
          <cell r="F40">
            <v>0</v>
          </cell>
          <cell r="H40">
            <v>0</v>
          </cell>
          <cell r="J40">
            <v>0</v>
          </cell>
          <cell r="L40">
            <v>38235</v>
          </cell>
        </row>
        <row r="41">
          <cell r="C41">
            <v>4550</v>
          </cell>
          <cell r="D41">
            <v>0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</row>
        <row r="42">
          <cell r="C42">
            <v>4600</v>
          </cell>
          <cell r="D42">
            <v>3353</v>
          </cell>
          <cell r="F42">
            <v>0</v>
          </cell>
          <cell r="H42">
            <v>0</v>
          </cell>
          <cell r="J42">
            <v>0</v>
          </cell>
          <cell r="L42">
            <v>3353</v>
          </cell>
        </row>
        <row r="43">
          <cell r="C43">
            <v>4650</v>
          </cell>
          <cell r="D43">
            <v>15758</v>
          </cell>
          <cell r="F43">
            <v>43</v>
          </cell>
          <cell r="H43">
            <v>0</v>
          </cell>
          <cell r="J43">
            <v>0</v>
          </cell>
          <cell r="L43">
            <v>15801</v>
          </cell>
        </row>
        <row r="44">
          <cell r="C44">
            <v>4700</v>
          </cell>
          <cell r="D44">
            <v>14924</v>
          </cell>
          <cell r="F44">
            <v>0</v>
          </cell>
          <cell r="H44">
            <v>0</v>
          </cell>
          <cell r="J44">
            <v>0</v>
          </cell>
          <cell r="L44">
            <v>14924</v>
          </cell>
        </row>
        <row r="45">
          <cell r="C45">
            <v>4750</v>
          </cell>
          <cell r="D45">
            <v>56070</v>
          </cell>
          <cell r="F45">
            <v>0</v>
          </cell>
          <cell r="H45">
            <v>0</v>
          </cell>
          <cell r="J45">
            <v>0</v>
          </cell>
          <cell r="L45">
            <v>56070</v>
          </cell>
        </row>
        <row r="46">
          <cell r="C46">
            <v>4760</v>
          </cell>
          <cell r="D46">
            <v>12000</v>
          </cell>
          <cell r="F46">
            <v>0</v>
          </cell>
          <cell r="H46">
            <v>0</v>
          </cell>
          <cell r="J46">
            <v>0</v>
          </cell>
          <cell r="L46">
            <v>12000</v>
          </cell>
        </row>
        <row r="47">
          <cell r="C47">
            <v>4780</v>
          </cell>
          <cell r="D47">
            <v>22659</v>
          </cell>
          <cell r="F47">
            <v>0</v>
          </cell>
          <cell r="H47">
            <v>0</v>
          </cell>
          <cell r="J47">
            <v>0</v>
          </cell>
          <cell r="L47">
            <v>22659</v>
          </cell>
        </row>
        <row r="48">
          <cell r="C48">
            <v>4790</v>
          </cell>
          <cell r="D48">
            <v>1000</v>
          </cell>
          <cell r="F48">
            <v>0</v>
          </cell>
          <cell r="H48">
            <v>0</v>
          </cell>
          <cell r="J48">
            <v>0</v>
          </cell>
          <cell r="L48">
            <v>1000</v>
          </cell>
        </row>
        <row r="49">
          <cell r="C49">
            <v>4800</v>
          </cell>
          <cell r="D49">
            <v>26690</v>
          </cell>
          <cell r="F49">
            <v>6079</v>
          </cell>
          <cell r="H49">
            <v>0</v>
          </cell>
          <cell r="J49">
            <v>715</v>
          </cell>
          <cell r="L49">
            <v>33484</v>
          </cell>
        </row>
        <row r="51">
          <cell r="D51">
            <v>600664</v>
          </cell>
          <cell r="F51">
            <v>38652</v>
          </cell>
          <cell r="H51">
            <v>0</v>
          </cell>
          <cell r="J51">
            <v>715</v>
          </cell>
          <cell r="L51">
            <v>640031</v>
          </cell>
        </row>
        <row r="53">
          <cell r="D53">
            <v>2269.5400000000373</v>
          </cell>
          <cell r="F53">
            <v>-21729</v>
          </cell>
          <cell r="H53">
            <v>0</v>
          </cell>
          <cell r="J53">
            <v>11372</v>
          </cell>
          <cell r="L53">
            <v>-8087.4599999999627</v>
          </cell>
        </row>
      </sheetData>
      <sheetData sheetId="2">
        <row r="8">
          <cell r="C8">
            <v>3000</v>
          </cell>
          <cell r="D8">
            <v>472000</v>
          </cell>
          <cell r="F8">
            <v>0</v>
          </cell>
          <cell r="H8">
            <v>0</v>
          </cell>
          <cell r="J8">
            <v>0</v>
          </cell>
          <cell r="L8">
            <v>472000</v>
          </cell>
        </row>
        <row r="9">
          <cell r="C9">
            <v>3020</v>
          </cell>
          <cell r="D9">
            <v>37000</v>
          </cell>
          <cell r="F9">
            <v>0</v>
          </cell>
          <cell r="H9">
            <v>0</v>
          </cell>
          <cell r="J9">
            <v>0</v>
          </cell>
          <cell r="L9">
            <v>37000</v>
          </cell>
        </row>
        <row r="10">
          <cell r="C10">
            <v>3030</v>
          </cell>
          <cell r="D10">
            <v>26000</v>
          </cell>
          <cell r="F10">
            <v>0</v>
          </cell>
          <cell r="H10">
            <v>0</v>
          </cell>
          <cell r="J10">
            <v>0</v>
          </cell>
          <cell r="L10">
            <v>26000</v>
          </cell>
        </row>
        <row r="11">
          <cell r="C11">
            <v>3040</v>
          </cell>
          <cell r="D11">
            <v>7700</v>
          </cell>
          <cell r="F11">
            <v>0</v>
          </cell>
          <cell r="H11">
            <v>0</v>
          </cell>
          <cell r="J11">
            <v>0</v>
          </cell>
          <cell r="L11">
            <v>7700</v>
          </cell>
        </row>
        <row r="12">
          <cell r="C12">
            <v>3100</v>
          </cell>
          <cell r="D12">
            <v>0</v>
          </cell>
          <cell r="F12">
            <v>13575</v>
          </cell>
          <cell r="H12">
            <v>0</v>
          </cell>
          <cell r="J12">
            <v>0</v>
          </cell>
          <cell r="L12">
            <v>13575</v>
          </cell>
        </row>
        <row r="13">
          <cell r="C13">
            <v>3110</v>
          </cell>
          <cell r="D13">
            <v>350</v>
          </cell>
          <cell r="F13">
            <v>500</v>
          </cell>
          <cell r="H13">
            <v>0</v>
          </cell>
          <cell r="J13">
            <v>0</v>
          </cell>
          <cell r="L13">
            <v>850</v>
          </cell>
        </row>
        <row r="14">
          <cell r="C14">
            <v>3200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</row>
        <row r="15">
          <cell r="C15">
            <v>3350</v>
          </cell>
          <cell r="D15">
            <v>0</v>
          </cell>
          <cell r="F15">
            <v>0</v>
          </cell>
          <cell r="H15">
            <v>0</v>
          </cell>
          <cell r="J15">
            <v>10000</v>
          </cell>
          <cell r="L15">
            <v>10000</v>
          </cell>
        </row>
        <row r="16">
          <cell r="C16">
            <v>3450</v>
          </cell>
          <cell r="D16">
            <v>63900</v>
          </cell>
          <cell r="F16">
            <v>0</v>
          </cell>
          <cell r="H16">
            <v>0</v>
          </cell>
          <cell r="J16">
            <v>0</v>
          </cell>
          <cell r="L16">
            <v>63900</v>
          </cell>
        </row>
        <row r="17">
          <cell r="C17">
            <v>3500</v>
          </cell>
          <cell r="D17">
            <v>315</v>
          </cell>
          <cell r="F17">
            <v>0</v>
          </cell>
          <cell r="H17">
            <v>0</v>
          </cell>
          <cell r="J17">
            <v>0</v>
          </cell>
          <cell r="L17">
            <v>315</v>
          </cell>
        </row>
        <row r="18">
          <cell r="C18">
            <v>3550</v>
          </cell>
          <cell r="D18">
            <v>0</v>
          </cell>
          <cell r="F18">
            <v>0</v>
          </cell>
          <cell r="H18">
            <v>0</v>
          </cell>
          <cell r="J18">
            <v>0</v>
          </cell>
          <cell r="L18">
            <v>0</v>
          </cell>
        </row>
        <row r="19">
          <cell r="C19">
            <v>3600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</row>
        <row r="20">
          <cell r="C20">
            <v>3700</v>
          </cell>
          <cell r="D20">
            <v>13500</v>
          </cell>
          <cell r="F20">
            <v>0</v>
          </cell>
          <cell r="H20">
            <v>0</v>
          </cell>
          <cell r="J20">
            <v>0</v>
          </cell>
          <cell r="L20">
            <v>13500</v>
          </cell>
        </row>
        <row r="22">
          <cell r="D22">
            <v>620765</v>
          </cell>
          <cell r="F22">
            <v>14075</v>
          </cell>
          <cell r="H22">
            <v>0</v>
          </cell>
          <cell r="J22">
            <v>10000</v>
          </cell>
          <cell r="L22">
            <v>644840</v>
          </cell>
        </row>
        <row r="25">
          <cell r="C25">
            <v>4010</v>
          </cell>
          <cell r="D25">
            <v>248225</v>
          </cell>
          <cell r="F25">
            <v>29000</v>
          </cell>
          <cell r="H25">
            <v>0</v>
          </cell>
          <cell r="J25">
            <v>0</v>
          </cell>
          <cell r="L25">
            <v>277225</v>
          </cell>
        </row>
        <row r="27">
          <cell r="C27">
            <v>4030</v>
          </cell>
          <cell r="D27">
            <v>28416</v>
          </cell>
          <cell r="F27">
            <v>7104</v>
          </cell>
          <cell r="H27">
            <v>0</v>
          </cell>
          <cell r="J27">
            <v>0</v>
          </cell>
          <cell r="L27">
            <v>35520</v>
          </cell>
        </row>
        <row r="28">
          <cell r="C28">
            <v>4040</v>
          </cell>
          <cell r="D28">
            <v>15326.6985</v>
          </cell>
          <cell r="F28">
            <v>2218.5</v>
          </cell>
          <cell r="H28">
            <v>0</v>
          </cell>
          <cell r="J28">
            <v>0</v>
          </cell>
          <cell r="L28">
            <v>17545.198499999999</v>
          </cell>
        </row>
        <row r="29">
          <cell r="C29">
            <v>4050</v>
          </cell>
          <cell r="D29">
            <v>10140.24</v>
          </cell>
          <cell r="F29">
            <v>2320</v>
          </cell>
          <cell r="H29">
            <v>0</v>
          </cell>
          <cell r="J29">
            <v>0</v>
          </cell>
          <cell r="L29">
            <v>12460.24</v>
          </cell>
        </row>
        <row r="30">
          <cell r="C30">
            <v>4060</v>
          </cell>
          <cell r="D30">
            <v>12200</v>
          </cell>
          <cell r="F30">
            <v>0</v>
          </cell>
          <cell r="H30">
            <v>0</v>
          </cell>
          <cell r="J30">
            <v>0</v>
          </cell>
          <cell r="L30">
            <v>12200</v>
          </cell>
        </row>
        <row r="31">
          <cell r="C31">
            <v>4100</v>
          </cell>
          <cell r="D31">
            <v>3150</v>
          </cell>
          <cell r="F31">
            <v>2100</v>
          </cell>
          <cell r="H31">
            <v>0</v>
          </cell>
          <cell r="J31">
            <v>0</v>
          </cell>
          <cell r="L31">
            <v>5250</v>
          </cell>
        </row>
        <row r="32">
          <cell r="C32">
            <v>4150</v>
          </cell>
          <cell r="D32">
            <v>18040</v>
          </cell>
          <cell r="F32">
            <v>1500</v>
          </cell>
          <cell r="H32">
            <v>0</v>
          </cell>
          <cell r="J32">
            <v>0</v>
          </cell>
          <cell r="L32">
            <v>19540</v>
          </cell>
        </row>
        <row r="33">
          <cell r="C33">
            <v>4200</v>
          </cell>
          <cell r="D33">
            <v>500</v>
          </cell>
          <cell r="F33">
            <v>0</v>
          </cell>
          <cell r="H33">
            <v>0</v>
          </cell>
          <cell r="J33">
            <v>0</v>
          </cell>
          <cell r="L33">
            <v>500</v>
          </cell>
        </row>
        <row r="34">
          <cell r="C34">
            <v>4250</v>
          </cell>
          <cell r="D34">
            <v>12798</v>
          </cell>
          <cell r="F34">
            <v>0</v>
          </cell>
          <cell r="H34">
            <v>0</v>
          </cell>
          <cell r="J34">
            <v>0</v>
          </cell>
          <cell r="L34">
            <v>12798</v>
          </cell>
        </row>
        <row r="35">
          <cell r="L35">
            <v>0</v>
          </cell>
        </row>
        <row r="36">
          <cell r="C36">
            <v>4400</v>
          </cell>
          <cell r="D36">
            <v>2800</v>
          </cell>
          <cell r="F36">
            <v>0</v>
          </cell>
          <cell r="H36">
            <v>0</v>
          </cell>
          <cell r="J36">
            <v>0</v>
          </cell>
          <cell r="L36">
            <v>2800</v>
          </cell>
        </row>
        <row r="37">
          <cell r="C37">
            <v>4410</v>
          </cell>
          <cell r="D37">
            <v>44000</v>
          </cell>
          <cell r="F37">
            <v>0</v>
          </cell>
          <cell r="H37">
            <v>0</v>
          </cell>
          <cell r="J37">
            <v>0</v>
          </cell>
          <cell r="L37">
            <v>44000</v>
          </cell>
        </row>
        <row r="38">
          <cell r="C38">
            <v>4420</v>
          </cell>
          <cell r="D38">
            <v>18000</v>
          </cell>
          <cell r="F38">
            <v>0</v>
          </cell>
          <cell r="H38">
            <v>0</v>
          </cell>
          <cell r="J38">
            <v>0</v>
          </cell>
          <cell r="L38">
            <v>18000</v>
          </cell>
        </row>
        <row r="39">
          <cell r="C39">
            <v>4430</v>
          </cell>
          <cell r="D39">
            <v>2630</v>
          </cell>
          <cell r="F39">
            <v>0</v>
          </cell>
          <cell r="H39">
            <v>0</v>
          </cell>
          <cell r="J39">
            <v>0</v>
          </cell>
          <cell r="L39">
            <v>2630</v>
          </cell>
        </row>
        <row r="40">
          <cell r="C40">
            <v>4450</v>
          </cell>
          <cell r="D40">
            <v>26970</v>
          </cell>
          <cell r="F40">
            <v>0</v>
          </cell>
          <cell r="H40">
            <v>0</v>
          </cell>
          <cell r="J40">
            <v>0</v>
          </cell>
          <cell r="L40">
            <v>26970</v>
          </cell>
        </row>
        <row r="41">
          <cell r="C41">
            <v>4550</v>
          </cell>
          <cell r="D41">
            <v>0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</row>
        <row r="42">
          <cell r="C42">
            <v>4600</v>
          </cell>
          <cell r="D42">
            <v>0</v>
          </cell>
          <cell r="F42">
            <v>0</v>
          </cell>
          <cell r="H42">
            <v>0</v>
          </cell>
          <cell r="J42">
            <v>0</v>
          </cell>
          <cell r="L42">
            <v>0</v>
          </cell>
        </row>
        <row r="43">
          <cell r="C43">
            <v>4650</v>
          </cell>
          <cell r="D43">
            <v>13100</v>
          </cell>
          <cell r="F43">
            <v>0</v>
          </cell>
          <cell r="H43">
            <v>0</v>
          </cell>
          <cell r="J43">
            <v>0</v>
          </cell>
          <cell r="L43">
            <v>13100</v>
          </cell>
        </row>
        <row r="44">
          <cell r="C44">
            <v>4700</v>
          </cell>
          <cell r="D44">
            <v>11830</v>
          </cell>
          <cell r="F44">
            <v>0</v>
          </cell>
          <cell r="H44">
            <v>0</v>
          </cell>
          <cell r="J44">
            <v>0</v>
          </cell>
          <cell r="L44">
            <v>11830</v>
          </cell>
        </row>
        <row r="45">
          <cell r="C45">
            <v>4750</v>
          </cell>
          <cell r="D45">
            <v>56100</v>
          </cell>
          <cell r="F45">
            <v>0</v>
          </cell>
          <cell r="H45">
            <v>0</v>
          </cell>
          <cell r="J45">
            <v>0</v>
          </cell>
          <cell r="L45">
            <v>56100</v>
          </cell>
        </row>
        <row r="46">
          <cell r="C46">
            <v>4760</v>
          </cell>
          <cell r="D46">
            <v>27543</v>
          </cell>
          <cell r="F46">
            <v>0</v>
          </cell>
          <cell r="H46">
            <v>0</v>
          </cell>
          <cell r="J46">
            <v>0</v>
          </cell>
          <cell r="L46">
            <v>27543</v>
          </cell>
        </row>
        <row r="47">
          <cell r="C47">
            <v>4780</v>
          </cell>
          <cell r="D47">
            <v>22353</v>
          </cell>
          <cell r="F47">
            <v>0</v>
          </cell>
          <cell r="H47">
            <v>0</v>
          </cell>
          <cell r="J47">
            <v>0</v>
          </cell>
          <cell r="L47">
            <v>22353</v>
          </cell>
        </row>
        <row r="48">
          <cell r="C48">
            <v>4790</v>
          </cell>
          <cell r="D48">
            <v>1050</v>
          </cell>
          <cell r="F48">
            <v>0</v>
          </cell>
          <cell r="H48">
            <v>0</v>
          </cell>
          <cell r="J48">
            <v>0</v>
          </cell>
          <cell r="L48">
            <v>1050</v>
          </cell>
        </row>
        <row r="49">
          <cell r="C49">
            <v>4800</v>
          </cell>
          <cell r="D49">
            <v>12780</v>
          </cell>
          <cell r="F49">
            <v>7600</v>
          </cell>
          <cell r="H49">
            <v>0</v>
          </cell>
          <cell r="J49">
            <v>0</v>
          </cell>
          <cell r="L49">
            <v>20380</v>
          </cell>
        </row>
        <row r="51">
          <cell r="D51">
            <v>587951.93849999993</v>
          </cell>
          <cell r="F51">
            <v>51842.5</v>
          </cell>
          <cell r="H51">
            <v>0</v>
          </cell>
          <cell r="J51">
            <v>0</v>
          </cell>
          <cell r="L51">
            <v>639794.43849999993</v>
          </cell>
        </row>
        <row r="53">
          <cell r="D53">
            <v>32813.061500000069</v>
          </cell>
          <cell r="F53">
            <v>-37767.5</v>
          </cell>
          <cell r="H53">
            <v>0</v>
          </cell>
          <cell r="J53">
            <v>10000</v>
          </cell>
          <cell r="L53">
            <v>5045.5615000000689</v>
          </cell>
        </row>
      </sheetData>
      <sheetData sheetId="3">
        <row r="8">
          <cell r="C8">
            <v>3000</v>
          </cell>
          <cell r="D8">
            <v>440000</v>
          </cell>
          <cell r="F8">
            <v>0</v>
          </cell>
          <cell r="H8">
            <v>0</v>
          </cell>
          <cell r="J8" t="str">
            <v>X</v>
          </cell>
          <cell r="L8">
            <v>440000</v>
          </cell>
        </row>
        <row r="9">
          <cell r="C9">
            <v>3020</v>
          </cell>
          <cell r="D9">
            <v>22000</v>
          </cell>
          <cell r="F9">
            <v>0</v>
          </cell>
          <cell r="H9">
            <v>0</v>
          </cell>
          <cell r="J9" t="str">
            <v>X</v>
          </cell>
          <cell r="L9">
            <v>22000</v>
          </cell>
        </row>
        <row r="10">
          <cell r="C10">
            <v>3030</v>
          </cell>
          <cell r="D10">
            <v>17000</v>
          </cell>
          <cell r="F10">
            <v>0</v>
          </cell>
          <cell r="H10">
            <v>0</v>
          </cell>
          <cell r="J10" t="str">
            <v>X</v>
          </cell>
          <cell r="L10">
            <v>17000</v>
          </cell>
        </row>
        <row r="11">
          <cell r="C11">
            <v>3040</v>
          </cell>
          <cell r="D11">
            <v>8000</v>
          </cell>
          <cell r="F11">
            <v>0</v>
          </cell>
          <cell r="H11">
            <v>0</v>
          </cell>
          <cell r="J11" t="str">
            <v>X</v>
          </cell>
          <cell r="L11">
            <v>8000</v>
          </cell>
        </row>
        <row r="12">
          <cell r="C12">
            <v>3100</v>
          </cell>
          <cell r="D12" t="str">
            <v>X</v>
          </cell>
          <cell r="F12">
            <v>16700</v>
          </cell>
          <cell r="H12">
            <v>0</v>
          </cell>
          <cell r="J12">
            <v>0</v>
          </cell>
          <cell r="L12">
            <v>16700</v>
          </cell>
        </row>
        <row r="13">
          <cell r="C13">
            <v>3110</v>
          </cell>
          <cell r="D13">
            <v>400</v>
          </cell>
          <cell r="F13">
            <v>500</v>
          </cell>
          <cell r="H13">
            <v>0</v>
          </cell>
          <cell r="J13">
            <v>0</v>
          </cell>
          <cell r="L13">
            <v>500</v>
          </cell>
        </row>
        <row r="14">
          <cell r="C14">
            <v>3200</v>
          </cell>
          <cell r="D14" t="str">
            <v>X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</row>
        <row r="15">
          <cell r="C15">
            <v>3350</v>
          </cell>
          <cell r="D15" t="str">
            <v>X</v>
          </cell>
          <cell r="F15" t="str">
            <v>X</v>
          </cell>
          <cell r="H15" t="str">
            <v>X</v>
          </cell>
          <cell r="J15">
            <v>9500</v>
          </cell>
          <cell r="L15">
            <v>9500</v>
          </cell>
        </row>
        <row r="16">
          <cell r="C16">
            <v>3450</v>
          </cell>
          <cell r="D16">
            <v>126000</v>
          </cell>
          <cell r="F16">
            <v>0</v>
          </cell>
          <cell r="H16">
            <v>0</v>
          </cell>
          <cell r="J16">
            <v>0</v>
          </cell>
          <cell r="L16">
            <v>126000</v>
          </cell>
        </row>
        <row r="17">
          <cell r="C17">
            <v>3500</v>
          </cell>
          <cell r="D17">
            <v>350</v>
          </cell>
          <cell r="F17">
            <v>0</v>
          </cell>
          <cell r="H17">
            <v>0</v>
          </cell>
          <cell r="J17">
            <v>0</v>
          </cell>
          <cell r="L17">
            <v>350</v>
          </cell>
        </row>
        <row r="18">
          <cell r="C18">
            <v>3550</v>
          </cell>
          <cell r="D18" t="str">
            <v>X</v>
          </cell>
          <cell r="F18" t="str">
            <v>X</v>
          </cell>
          <cell r="H18" t="str">
            <v>X</v>
          </cell>
          <cell r="J18">
            <v>0</v>
          </cell>
          <cell r="L18">
            <v>0</v>
          </cell>
        </row>
        <row r="19">
          <cell r="C19">
            <v>3600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</row>
        <row r="20">
          <cell r="C20">
            <v>3700</v>
          </cell>
          <cell r="D20">
            <v>15500</v>
          </cell>
          <cell r="F20">
            <v>0</v>
          </cell>
          <cell r="H20">
            <v>0</v>
          </cell>
          <cell r="J20">
            <v>0</v>
          </cell>
          <cell r="L20">
            <v>15500</v>
          </cell>
        </row>
        <row r="22">
          <cell r="D22">
            <v>629250</v>
          </cell>
          <cell r="F22">
            <v>17200</v>
          </cell>
          <cell r="H22">
            <v>0</v>
          </cell>
          <cell r="J22">
            <v>9500</v>
          </cell>
          <cell r="L22">
            <v>655550</v>
          </cell>
        </row>
        <row r="25">
          <cell r="C25">
            <v>4010</v>
          </cell>
          <cell r="D25">
            <v>252341.96000000002</v>
          </cell>
          <cell r="F25">
            <v>29580</v>
          </cell>
          <cell r="H25">
            <v>0</v>
          </cell>
          <cell r="J25">
            <v>0</v>
          </cell>
          <cell r="L25">
            <v>281921.96000000002</v>
          </cell>
        </row>
        <row r="26">
          <cell r="C26">
            <v>4030</v>
          </cell>
          <cell r="D26">
            <v>32600</v>
          </cell>
          <cell r="F26">
            <v>8150</v>
          </cell>
          <cell r="H26">
            <v>0</v>
          </cell>
          <cell r="J26">
            <v>0</v>
          </cell>
          <cell r="L26">
            <v>40750</v>
          </cell>
        </row>
        <row r="27">
          <cell r="C27">
            <v>4040</v>
          </cell>
          <cell r="D27">
            <v>15344.443440000001</v>
          </cell>
          <cell r="F27">
            <v>2262.87</v>
          </cell>
          <cell r="H27">
            <v>0</v>
          </cell>
          <cell r="J27">
            <v>0</v>
          </cell>
          <cell r="L27">
            <v>17607.313440000002</v>
          </cell>
        </row>
        <row r="28">
          <cell r="C28">
            <v>4050</v>
          </cell>
          <cell r="D28">
            <v>16046.476800000002</v>
          </cell>
          <cell r="F28">
            <v>2366.4</v>
          </cell>
          <cell r="H28">
            <v>0</v>
          </cell>
          <cell r="J28">
            <v>0</v>
          </cell>
          <cell r="L28">
            <v>18412.876800000002</v>
          </cell>
        </row>
        <row r="29">
          <cell r="C29">
            <v>4060</v>
          </cell>
          <cell r="D29">
            <v>2200</v>
          </cell>
          <cell r="F29">
            <v>0</v>
          </cell>
          <cell r="H29">
            <v>0</v>
          </cell>
          <cell r="J29">
            <v>0</v>
          </cell>
          <cell r="L29">
            <v>2200</v>
          </cell>
        </row>
        <row r="30">
          <cell r="C30">
            <v>4100</v>
          </cell>
          <cell r="D30">
            <v>3000</v>
          </cell>
          <cell r="F30">
            <v>2000</v>
          </cell>
          <cell r="H30">
            <v>0</v>
          </cell>
          <cell r="J30">
            <v>0</v>
          </cell>
          <cell r="L30">
            <v>5000</v>
          </cell>
        </row>
        <row r="31">
          <cell r="C31">
            <v>4150</v>
          </cell>
          <cell r="D31">
            <v>17800</v>
          </cell>
          <cell r="F31">
            <v>1700</v>
          </cell>
          <cell r="H31">
            <v>0</v>
          </cell>
          <cell r="J31">
            <v>0</v>
          </cell>
          <cell r="L31">
            <v>19500</v>
          </cell>
        </row>
        <row r="32">
          <cell r="C32">
            <v>4200</v>
          </cell>
          <cell r="D32">
            <v>0</v>
          </cell>
          <cell r="F32">
            <v>0</v>
          </cell>
          <cell r="H32">
            <v>0</v>
          </cell>
          <cell r="J32">
            <v>0</v>
          </cell>
          <cell r="L32">
            <v>0</v>
          </cell>
        </row>
        <row r="33">
          <cell r="C33">
            <v>4250</v>
          </cell>
          <cell r="D33">
            <v>12798</v>
          </cell>
          <cell r="F33">
            <v>0</v>
          </cell>
          <cell r="H33">
            <v>0</v>
          </cell>
          <cell r="J33">
            <v>0</v>
          </cell>
          <cell r="L33">
            <v>12798</v>
          </cell>
        </row>
        <row r="34">
          <cell r="C34">
            <v>4400</v>
          </cell>
          <cell r="D34">
            <v>3200</v>
          </cell>
          <cell r="F34">
            <v>0</v>
          </cell>
          <cell r="H34">
            <v>0</v>
          </cell>
          <cell r="J34">
            <v>0</v>
          </cell>
          <cell r="L34">
            <v>3200</v>
          </cell>
        </row>
        <row r="35">
          <cell r="C35">
            <v>4410</v>
          </cell>
          <cell r="D35">
            <v>48000</v>
          </cell>
          <cell r="F35">
            <v>0</v>
          </cell>
          <cell r="H35">
            <v>0</v>
          </cell>
          <cell r="J35">
            <v>0</v>
          </cell>
          <cell r="L35">
            <v>48000</v>
          </cell>
        </row>
        <row r="36">
          <cell r="C36">
            <v>4420</v>
          </cell>
          <cell r="D36">
            <v>18600</v>
          </cell>
          <cell r="F36">
            <v>0</v>
          </cell>
          <cell r="H36">
            <v>0</v>
          </cell>
          <cell r="J36">
            <v>0</v>
          </cell>
          <cell r="L36">
            <v>18600</v>
          </cell>
        </row>
        <row r="37">
          <cell r="C37">
            <v>4430</v>
          </cell>
          <cell r="D37">
            <v>2750</v>
          </cell>
          <cell r="F37">
            <v>0</v>
          </cell>
          <cell r="H37">
            <v>0</v>
          </cell>
          <cell r="J37">
            <v>0</v>
          </cell>
          <cell r="L37">
            <v>2750</v>
          </cell>
        </row>
        <row r="38">
          <cell r="C38">
            <v>4450</v>
          </cell>
          <cell r="D38">
            <v>36000</v>
          </cell>
          <cell r="F38">
            <v>0</v>
          </cell>
          <cell r="H38">
            <v>0</v>
          </cell>
          <cell r="J38">
            <v>0</v>
          </cell>
          <cell r="L38">
            <v>36000</v>
          </cell>
        </row>
        <row r="39">
          <cell r="C39">
            <v>4550</v>
          </cell>
          <cell r="D39" t="str">
            <v>X</v>
          </cell>
          <cell r="F39" t="str">
            <v>X</v>
          </cell>
          <cell r="H39" t="str">
            <v>X</v>
          </cell>
          <cell r="J39">
            <v>0</v>
          </cell>
          <cell r="L39">
            <v>0</v>
          </cell>
        </row>
        <row r="40">
          <cell r="C40">
            <v>4600</v>
          </cell>
          <cell r="D40">
            <v>0</v>
          </cell>
          <cell r="F40">
            <v>0</v>
          </cell>
          <cell r="H40">
            <v>0</v>
          </cell>
          <cell r="J40">
            <v>0</v>
          </cell>
          <cell r="L40">
            <v>0</v>
          </cell>
        </row>
        <row r="41">
          <cell r="C41">
            <v>4650</v>
          </cell>
          <cell r="D41">
            <v>13500</v>
          </cell>
          <cell r="F41">
            <v>0</v>
          </cell>
          <cell r="H41">
            <v>0</v>
          </cell>
          <cell r="J41">
            <v>0</v>
          </cell>
          <cell r="L41">
            <v>13500</v>
          </cell>
        </row>
        <row r="42">
          <cell r="C42">
            <v>4700</v>
          </cell>
          <cell r="D42">
            <v>1200</v>
          </cell>
          <cell r="F42">
            <v>0</v>
          </cell>
          <cell r="H42">
            <v>0</v>
          </cell>
          <cell r="J42">
            <v>0</v>
          </cell>
          <cell r="L42">
            <v>1200</v>
          </cell>
        </row>
        <row r="43">
          <cell r="C43">
            <v>4750</v>
          </cell>
          <cell r="D43">
            <v>60256</v>
          </cell>
          <cell r="F43">
            <v>0</v>
          </cell>
          <cell r="H43">
            <v>0</v>
          </cell>
          <cell r="J43">
            <v>0</v>
          </cell>
          <cell r="L43">
            <v>60256</v>
          </cell>
        </row>
        <row r="44">
          <cell r="C44">
            <v>4760</v>
          </cell>
          <cell r="D44">
            <v>21089</v>
          </cell>
          <cell r="F44">
            <v>0</v>
          </cell>
          <cell r="H44">
            <v>0</v>
          </cell>
          <cell r="J44">
            <v>0</v>
          </cell>
          <cell r="L44">
            <v>21089</v>
          </cell>
        </row>
        <row r="45">
          <cell r="C45">
            <v>4780</v>
          </cell>
          <cell r="D45">
            <v>23742</v>
          </cell>
          <cell r="F45">
            <v>0</v>
          </cell>
          <cell r="H45">
            <v>0</v>
          </cell>
          <cell r="J45">
            <v>0</v>
          </cell>
          <cell r="L45">
            <v>23742</v>
          </cell>
        </row>
        <row r="46">
          <cell r="C46">
            <v>4790</v>
          </cell>
          <cell r="D46">
            <v>1050</v>
          </cell>
          <cell r="F46">
            <v>0</v>
          </cell>
          <cell r="H46">
            <v>0</v>
          </cell>
          <cell r="J46">
            <v>0</v>
          </cell>
          <cell r="L46">
            <v>1050</v>
          </cell>
        </row>
        <row r="47">
          <cell r="C47">
            <v>4800</v>
          </cell>
          <cell r="D47">
            <v>14450</v>
          </cell>
          <cell r="F47">
            <v>5000</v>
          </cell>
          <cell r="H47">
            <v>0</v>
          </cell>
          <cell r="J47">
            <v>0</v>
          </cell>
          <cell r="L47">
            <v>19450</v>
          </cell>
        </row>
        <row r="49">
          <cell r="D49">
            <v>595967.88024000009</v>
          </cell>
          <cell r="F49">
            <v>51059.270000000004</v>
          </cell>
          <cell r="H49">
            <v>0</v>
          </cell>
          <cell r="J49">
            <v>0</v>
          </cell>
          <cell r="L49">
            <v>647027.1502400001</v>
          </cell>
        </row>
        <row r="52">
          <cell r="D52">
            <v>33282.119759999914</v>
          </cell>
          <cell r="F52">
            <v>-33859.270000000004</v>
          </cell>
          <cell r="H52">
            <v>0</v>
          </cell>
          <cell r="J52">
            <v>9500</v>
          </cell>
          <cell r="L52">
            <v>8522.8497599998955</v>
          </cell>
        </row>
        <row r="54">
          <cell r="C54">
            <v>3750</v>
          </cell>
          <cell r="L54">
            <v>0</v>
          </cell>
        </row>
      </sheetData>
      <sheetData sheetId="4">
        <row r="8">
          <cell r="C8">
            <v>3000</v>
          </cell>
          <cell r="D8">
            <v>445000</v>
          </cell>
          <cell r="F8">
            <v>0</v>
          </cell>
          <cell r="H8">
            <v>0</v>
          </cell>
          <cell r="J8" t="str">
            <v>X</v>
          </cell>
          <cell r="L8">
            <v>445000</v>
          </cell>
        </row>
        <row r="9">
          <cell r="C9">
            <v>3020</v>
          </cell>
          <cell r="D9">
            <v>23000</v>
          </cell>
          <cell r="F9">
            <v>0</v>
          </cell>
          <cell r="H9">
            <v>0</v>
          </cell>
          <cell r="J9" t="str">
            <v>X</v>
          </cell>
          <cell r="L9">
            <v>23000</v>
          </cell>
        </row>
        <row r="10">
          <cell r="C10">
            <v>3030</v>
          </cell>
          <cell r="D10">
            <v>18500</v>
          </cell>
          <cell r="F10">
            <v>0</v>
          </cell>
          <cell r="H10">
            <v>0</v>
          </cell>
          <cell r="J10" t="str">
            <v>X</v>
          </cell>
          <cell r="L10">
            <v>18500</v>
          </cell>
        </row>
        <row r="11">
          <cell r="C11">
            <v>3040</v>
          </cell>
          <cell r="D11">
            <v>6000</v>
          </cell>
          <cell r="F11">
            <v>0</v>
          </cell>
          <cell r="H11">
            <v>0</v>
          </cell>
          <cell r="J11" t="str">
            <v>X</v>
          </cell>
          <cell r="L11">
            <v>6000</v>
          </cell>
        </row>
        <row r="12">
          <cell r="C12">
            <v>3100</v>
          </cell>
          <cell r="D12" t="str">
            <v>X</v>
          </cell>
          <cell r="F12">
            <v>16500</v>
          </cell>
          <cell r="H12">
            <v>0</v>
          </cell>
          <cell r="J12">
            <v>0</v>
          </cell>
          <cell r="L12">
            <v>16500</v>
          </cell>
        </row>
        <row r="13">
          <cell r="C13">
            <v>3110</v>
          </cell>
          <cell r="D13">
            <v>0</v>
          </cell>
          <cell r="F13">
            <v>300</v>
          </cell>
          <cell r="H13">
            <v>0</v>
          </cell>
          <cell r="J13">
            <v>0</v>
          </cell>
          <cell r="L13">
            <v>300</v>
          </cell>
        </row>
        <row r="14">
          <cell r="C14">
            <v>3200</v>
          </cell>
          <cell r="D14" t="str">
            <v>X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</row>
        <row r="15">
          <cell r="C15">
            <v>3350</v>
          </cell>
          <cell r="D15" t="str">
            <v>X</v>
          </cell>
          <cell r="F15" t="str">
            <v>X</v>
          </cell>
          <cell r="H15" t="str">
            <v>X</v>
          </cell>
          <cell r="J15">
            <v>0</v>
          </cell>
          <cell r="L15">
            <v>0</v>
          </cell>
        </row>
        <row r="16">
          <cell r="C16">
            <v>3450</v>
          </cell>
          <cell r="D16">
            <v>157000</v>
          </cell>
          <cell r="F16">
            <v>0</v>
          </cell>
          <cell r="H16">
            <v>0</v>
          </cell>
          <cell r="J16">
            <v>0</v>
          </cell>
          <cell r="L16">
            <v>157000</v>
          </cell>
        </row>
        <row r="17">
          <cell r="C17">
            <v>3500</v>
          </cell>
          <cell r="D17">
            <v>400</v>
          </cell>
          <cell r="F17">
            <v>0</v>
          </cell>
          <cell r="H17">
            <v>0</v>
          </cell>
          <cell r="J17">
            <v>0</v>
          </cell>
          <cell r="L17">
            <v>400</v>
          </cell>
        </row>
        <row r="18">
          <cell r="C18">
            <v>3550</v>
          </cell>
          <cell r="D18" t="str">
            <v>X</v>
          </cell>
          <cell r="F18" t="str">
            <v>X</v>
          </cell>
          <cell r="H18" t="str">
            <v>X</v>
          </cell>
          <cell r="J18">
            <v>0</v>
          </cell>
          <cell r="L18">
            <v>0</v>
          </cell>
        </row>
        <row r="19">
          <cell r="C19">
            <v>3600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</row>
        <row r="20">
          <cell r="C20">
            <v>3700</v>
          </cell>
          <cell r="D20">
            <v>50500</v>
          </cell>
          <cell r="F20">
            <v>0</v>
          </cell>
          <cell r="H20">
            <v>0</v>
          </cell>
          <cell r="J20">
            <v>0</v>
          </cell>
          <cell r="L20">
            <v>50500</v>
          </cell>
        </row>
        <row r="22">
          <cell r="D22">
            <v>700400</v>
          </cell>
          <cell r="F22">
            <v>16800</v>
          </cell>
          <cell r="H22">
            <v>0</v>
          </cell>
          <cell r="J22">
            <v>0</v>
          </cell>
          <cell r="L22">
            <v>717200</v>
          </cell>
        </row>
        <row r="25">
          <cell r="C25">
            <v>4010</v>
          </cell>
          <cell r="D25">
            <v>275176.90000000002</v>
          </cell>
          <cell r="F25">
            <v>39440</v>
          </cell>
          <cell r="H25">
            <v>0</v>
          </cell>
          <cell r="J25">
            <v>0</v>
          </cell>
          <cell r="L25">
            <v>314616.90000000002</v>
          </cell>
        </row>
        <row r="26">
          <cell r="C26">
            <v>4030</v>
          </cell>
          <cell r="D26">
            <v>35520</v>
          </cell>
          <cell r="F26">
            <v>8880</v>
          </cell>
          <cell r="H26">
            <v>0</v>
          </cell>
          <cell r="J26">
            <v>0</v>
          </cell>
          <cell r="L26">
            <v>44400</v>
          </cell>
        </row>
        <row r="27">
          <cell r="C27">
            <v>4040</v>
          </cell>
          <cell r="D27">
            <v>16464.016350000002</v>
          </cell>
          <cell r="F27">
            <v>3017.16</v>
          </cell>
          <cell r="H27">
            <v>0</v>
          </cell>
          <cell r="J27">
            <v>0</v>
          </cell>
          <cell r="L27">
            <v>19481.176350000002</v>
          </cell>
        </row>
        <row r="28">
          <cell r="C28">
            <v>4050</v>
          </cell>
          <cell r="D28">
            <v>17217.272000000001</v>
          </cell>
          <cell r="F28">
            <v>3155.2000000000003</v>
          </cell>
          <cell r="H28">
            <v>0</v>
          </cell>
          <cell r="J28">
            <v>0</v>
          </cell>
          <cell r="L28">
            <v>20372.472000000002</v>
          </cell>
        </row>
        <row r="29">
          <cell r="C29">
            <v>4060</v>
          </cell>
          <cell r="D29">
            <v>2200</v>
          </cell>
          <cell r="F29">
            <v>0</v>
          </cell>
          <cell r="H29">
            <v>0</v>
          </cell>
          <cell r="J29">
            <v>0</v>
          </cell>
          <cell r="L29">
            <v>2200</v>
          </cell>
        </row>
        <row r="30">
          <cell r="C30">
            <v>4100</v>
          </cell>
          <cell r="D30">
            <v>4000</v>
          </cell>
          <cell r="F30">
            <v>1000</v>
          </cell>
          <cell r="H30">
            <v>0</v>
          </cell>
          <cell r="J30">
            <v>0</v>
          </cell>
          <cell r="L30">
            <v>5000</v>
          </cell>
        </row>
        <row r="31">
          <cell r="C31">
            <v>4150</v>
          </cell>
          <cell r="D31">
            <v>19000</v>
          </cell>
          <cell r="F31">
            <v>1000</v>
          </cell>
          <cell r="H31">
            <v>0</v>
          </cell>
          <cell r="J31">
            <v>0</v>
          </cell>
          <cell r="L31">
            <v>20000</v>
          </cell>
        </row>
        <row r="32">
          <cell r="C32">
            <v>4200</v>
          </cell>
          <cell r="D32">
            <v>0</v>
          </cell>
          <cell r="F32">
            <v>0</v>
          </cell>
          <cell r="H32">
            <v>0</v>
          </cell>
          <cell r="J32">
            <v>0</v>
          </cell>
          <cell r="L32">
            <v>0</v>
          </cell>
        </row>
        <row r="33">
          <cell r="C33">
            <v>4250</v>
          </cell>
          <cell r="D33">
            <v>13000</v>
          </cell>
          <cell r="F33">
            <v>0</v>
          </cell>
          <cell r="H33">
            <v>0</v>
          </cell>
          <cell r="J33">
            <v>0</v>
          </cell>
          <cell r="L33">
            <v>13000</v>
          </cell>
        </row>
        <row r="34">
          <cell r="C34">
            <v>4400</v>
          </cell>
          <cell r="D34">
            <v>3400</v>
          </cell>
          <cell r="F34">
            <v>0</v>
          </cell>
          <cell r="H34">
            <v>0</v>
          </cell>
          <cell r="J34">
            <v>0</v>
          </cell>
          <cell r="L34">
            <v>3400</v>
          </cell>
        </row>
        <row r="35">
          <cell r="C35">
            <v>4410</v>
          </cell>
          <cell r="D35">
            <v>35000</v>
          </cell>
          <cell r="F35">
            <v>5000</v>
          </cell>
          <cell r="H35">
            <v>0</v>
          </cell>
          <cell r="J35">
            <v>0</v>
          </cell>
          <cell r="L35">
            <v>40000</v>
          </cell>
        </row>
        <row r="36">
          <cell r="C36">
            <v>4420</v>
          </cell>
          <cell r="D36">
            <v>18500</v>
          </cell>
          <cell r="F36">
            <v>0</v>
          </cell>
          <cell r="H36">
            <v>0</v>
          </cell>
          <cell r="J36">
            <v>0</v>
          </cell>
          <cell r="L36">
            <v>18500</v>
          </cell>
        </row>
        <row r="37">
          <cell r="C37">
            <v>4430</v>
          </cell>
          <cell r="D37">
            <v>4000</v>
          </cell>
          <cell r="F37">
            <v>0</v>
          </cell>
          <cell r="H37">
            <v>0</v>
          </cell>
          <cell r="J37">
            <v>0</v>
          </cell>
          <cell r="L37">
            <v>4000</v>
          </cell>
        </row>
        <row r="38">
          <cell r="C38">
            <v>4450</v>
          </cell>
          <cell r="D38">
            <v>36000</v>
          </cell>
          <cell r="F38">
            <v>0</v>
          </cell>
          <cell r="H38">
            <v>0</v>
          </cell>
          <cell r="J38">
            <v>0</v>
          </cell>
          <cell r="L38">
            <v>36000</v>
          </cell>
        </row>
        <row r="39">
          <cell r="C39">
            <v>4550</v>
          </cell>
          <cell r="D39" t="str">
            <v>X</v>
          </cell>
          <cell r="F39" t="str">
            <v>X</v>
          </cell>
          <cell r="H39" t="str">
            <v>X</v>
          </cell>
          <cell r="J39">
            <v>0</v>
          </cell>
          <cell r="L39">
            <v>0</v>
          </cell>
        </row>
        <row r="40">
          <cell r="C40">
            <v>4600</v>
          </cell>
          <cell r="D40">
            <v>1500</v>
          </cell>
          <cell r="F40">
            <v>0</v>
          </cell>
          <cell r="H40">
            <v>0</v>
          </cell>
          <cell r="J40">
            <v>0</v>
          </cell>
          <cell r="L40">
            <v>1500</v>
          </cell>
        </row>
        <row r="41">
          <cell r="C41">
            <v>4650</v>
          </cell>
          <cell r="D41">
            <v>14000</v>
          </cell>
          <cell r="F41">
            <v>0</v>
          </cell>
          <cell r="H41">
            <v>0</v>
          </cell>
          <cell r="J41">
            <v>0</v>
          </cell>
          <cell r="L41">
            <v>14000</v>
          </cell>
        </row>
        <row r="42">
          <cell r="C42">
            <v>4700</v>
          </cell>
          <cell r="D42">
            <v>5000</v>
          </cell>
          <cell r="F42">
            <v>0</v>
          </cell>
          <cell r="H42">
            <v>0</v>
          </cell>
          <cell r="J42">
            <v>0</v>
          </cell>
          <cell r="L42">
            <v>5000</v>
          </cell>
        </row>
        <row r="43">
          <cell r="C43">
            <v>4750</v>
          </cell>
          <cell r="D43">
            <v>62884</v>
          </cell>
          <cell r="F43">
            <v>0</v>
          </cell>
          <cell r="H43">
            <v>0</v>
          </cell>
          <cell r="J43">
            <v>0</v>
          </cell>
          <cell r="L43">
            <v>62884</v>
          </cell>
        </row>
        <row r="44">
          <cell r="C44">
            <v>4760</v>
          </cell>
          <cell r="D44">
            <v>22010</v>
          </cell>
          <cell r="F44">
            <v>0</v>
          </cell>
          <cell r="H44">
            <v>0</v>
          </cell>
          <cell r="J44">
            <v>0</v>
          </cell>
          <cell r="L44">
            <v>22010</v>
          </cell>
        </row>
        <row r="45">
          <cell r="C45">
            <v>4780</v>
          </cell>
          <cell r="D45">
            <v>23402</v>
          </cell>
          <cell r="F45">
            <v>0</v>
          </cell>
          <cell r="H45">
            <v>0</v>
          </cell>
          <cell r="J45">
            <v>0</v>
          </cell>
          <cell r="L45">
            <v>23402</v>
          </cell>
        </row>
        <row r="46">
          <cell r="C46">
            <v>4790</v>
          </cell>
          <cell r="D46">
            <v>1050</v>
          </cell>
          <cell r="F46">
            <v>0</v>
          </cell>
          <cell r="H46">
            <v>0</v>
          </cell>
          <cell r="J46">
            <v>0</v>
          </cell>
          <cell r="L46">
            <v>1050</v>
          </cell>
        </row>
        <row r="47">
          <cell r="C47">
            <v>4800</v>
          </cell>
          <cell r="D47">
            <v>40500</v>
          </cell>
          <cell r="F47">
            <v>5100</v>
          </cell>
          <cell r="H47">
            <v>0</v>
          </cell>
          <cell r="J47">
            <v>0</v>
          </cell>
          <cell r="L47">
            <v>45600</v>
          </cell>
        </row>
        <row r="49">
          <cell r="D49">
            <v>649824.18834999995</v>
          </cell>
          <cell r="F49">
            <v>66592.36</v>
          </cell>
          <cell r="H49">
            <v>0</v>
          </cell>
          <cell r="J49">
            <v>0</v>
          </cell>
          <cell r="L49">
            <v>716416.54835000006</v>
          </cell>
        </row>
        <row r="52">
          <cell r="D52">
            <v>50575.811650000047</v>
          </cell>
          <cell r="F52">
            <v>-49792.36</v>
          </cell>
          <cell r="H52">
            <v>0</v>
          </cell>
          <cell r="J52">
            <v>0</v>
          </cell>
          <cell r="L52">
            <v>783.45164999994449</v>
          </cell>
        </row>
        <row r="54">
          <cell r="C54">
            <v>3750</v>
          </cell>
          <cell r="L5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-1 Page 1"/>
      <sheetName val="A-1A Page 2"/>
      <sheetName val="Other R&amp;E Page 3"/>
      <sheetName val="B-1 Page 4"/>
      <sheetName val="Other R&amp;E Page 5"/>
      <sheetName val="C-1 Page 6"/>
      <sheetName val="C-2 Page 7"/>
      <sheetName val="D-1 Page 8"/>
      <sheetName val="Sharing Page 9"/>
      <sheetName val="Catechesis Page 10"/>
      <sheetName val="School Page 11"/>
      <sheetName val="Allocation Page 12"/>
      <sheetName val="Pledges Page 13"/>
      <sheetName val="Status Animarum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5000</v>
          </cell>
          <cell r="F10">
            <v>0</v>
          </cell>
          <cell r="M10">
            <v>6000</v>
          </cell>
          <cell r="N10">
            <v>0</v>
          </cell>
        </row>
        <row r="11">
          <cell r="E11">
            <v>5010</v>
          </cell>
          <cell r="F11">
            <v>600</v>
          </cell>
          <cell r="M11">
            <v>6010</v>
          </cell>
          <cell r="N11">
            <v>590</v>
          </cell>
        </row>
        <row r="12">
          <cell r="E12">
            <v>5020</v>
          </cell>
          <cell r="F12">
            <v>0</v>
          </cell>
          <cell r="M12">
            <v>6020</v>
          </cell>
          <cell r="N12">
            <v>0</v>
          </cell>
        </row>
        <row r="13">
          <cell r="E13">
            <v>5030</v>
          </cell>
          <cell r="F13">
            <v>19102</v>
          </cell>
          <cell r="M13">
            <v>6030</v>
          </cell>
          <cell r="N13">
            <v>23843</v>
          </cell>
        </row>
        <row r="14">
          <cell r="E14">
            <v>5050</v>
          </cell>
          <cell r="F14">
            <v>990</v>
          </cell>
          <cell r="M14">
            <v>6060</v>
          </cell>
          <cell r="N14">
            <v>3918</v>
          </cell>
        </row>
        <row r="15">
          <cell r="E15">
            <v>5111</v>
          </cell>
          <cell r="F15">
            <v>0</v>
          </cell>
        </row>
        <row r="16">
          <cell r="E16">
            <v>5060</v>
          </cell>
          <cell r="F16">
            <v>141270</v>
          </cell>
        </row>
        <row r="17">
          <cell r="F17">
            <v>437</v>
          </cell>
        </row>
        <row r="18">
          <cell r="F18">
            <v>2170</v>
          </cell>
        </row>
        <row r="19">
          <cell r="F19">
            <v>123797</v>
          </cell>
        </row>
        <row r="20">
          <cell r="F20">
            <v>14866</v>
          </cell>
        </row>
        <row r="21">
          <cell r="E21">
            <v>5112</v>
          </cell>
        </row>
        <row r="22">
          <cell r="E22">
            <v>5113</v>
          </cell>
        </row>
        <row r="23">
          <cell r="E23">
            <v>5114</v>
          </cell>
        </row>
        <row r="25">
          <cell r="F25">
            <v>161962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9 Budget"/>
      <sheetName val="Budget (Revised)"/>
      <sheetName val="Budget Detail"/>
    </sheetNames>
    <sheetDataSet>
      <sheetData sheetId="0" refreshError="1">
        <row r="1">
          <cell r="D1" t="str">
            <v>Jul 08</v>
          </cell>
          <cell r="E1" t="str">
            <v>Aug 08</v>
          </cell>
          <cell r="F1" t="str">
            <v>Sep 08</v>
          </cell>
          <cell r="G1" t="str">
            <v>Oct 08</v>
          </cell>
          <cell r="H1" t="str">
            <v>Nov 08</v>
          </cell>
          <cell r="I1" t="str">
            <v>Dec 08</v>
          </cell>
          <cell r="J1" t="str">
            <v>Jan 09</v>
          </cell>
          <cell r="K1" t="str">
            <v>Feb 09</v>
          </cell>
          <cell r="L1" t="str">
            <v>Mar 09</v>
          </cell>
          <cell r="M1" t="str">
            <v>Apr 09</v>
          </cell>
          <cell r="N1" t="str">
            <v>May 09</v>
          </cell>
          <cell r="O1" t="str">
            <v>Jun 09</v>
          </cell>
          <cell r="P1" t="str">
            <v>Jul '08 - Jun 09</v>
          </cell>
        </row>
        <row r="2">
          <cell r="A2" t="str">
            <v>Ordinary Income/Expense</v>
          </cell>
        </row>
        <row r="3">
          <cell r="A3" t="str">
            <v>Income</v>
          </cell>
        </row>
        <row r="4">
          <cell r="A4">
            <v>3000</v>
          </cell>
          <cell r="B4" t="str">
            <v xml:space="preserve"> SUNDAY AND HOLY DAY COLLECTIONS</v>
          </cell>
          <cell r="D4">
            <v>30800</v>
          </cell>
          <cell r="E4">
            <v>39100</v>
          </cell>
          <cell r="F4">
            <v>31600</v>
          </cell>
          <cell r="G4">
            <v>31600</v>
          </cell>
          <cell r="H4">
            <v>41200</v>
          </cell>
          <cell r="I4">
            <v>28925</v>
          </cell>
          <cell r="J4">
            <v>33725</v>
          </cell>
          <cell r="K4">
            <v>33600</v>
          </cell>
          <cell r="L4">
            <v>41000</v>
          </cell>
          <cell r="M4">
            <v>32400</v>
          </cell>
          <cell r="N4">
            <v>40050</v>
          </cell>
          <cell r="O4">
            <v>31600</v>
          </cell>
          <cell r="P4">
            <v>415600</v>
          </cell>
        </row>
        <row r="5">
          <cell r="A5">
            <v>3020</v>
          </cell>
          <cell r="B5" t="str">
            <v xml:space="preserve"> CHRISTMAS COLLECTION</v>
          </cell>
          <cell r="I5">
            <v>28000</v>
          </cell>
          <cell r="J5">
            <v>8000</v>
          </cell>
          <cell r="P5">
            <v>36000</v>
          </cell>
        </row>
        <row r="6">
          <cell r="A6">
            <v>3030</v>
          </cell>
          <cell r="B6" t="str">
            <v xml:space="preserve"> EASTER COLLECTION</v>
          </cell>
          <cell r="L6">
            <v>4000</v>
          </cell>
          <cell r="M6">
            <v>22000</v>
          </cell>
          <cell r="P6">
            <v>26000</v>
          </cell>
        </row>
        <row r="7">
          <cell r="A7">
            <v>3040</v>
          </cell>
          <cell r="B7" t="str">
            <v xml:space="preserve"> OTHER COLLECTIONS</v>
          </cell>
          <cell r="D7">
            <v>790</v>
          </cell>
          <cell r="E7">
            <v>790</v>
          </cell>
          <cell r="F7">
            <v>790</v>
          </cell>
          <cell r="G7">
            <v>790</v>
          </cell>
          <cell r="H7">
            <v>790</v>
          </cell>
          <cell r="I7">
            <v>900</v>
          </cell>
          <cell r="J7">
            <v>790</v>
          </cell>
          <cell r="K7">
            <v>790</v>
          </cell>
          <cell r="L7">
            <v>790</v>
          </cell>
          <cell r="M7">
            <v>1000</v>
          </cell>
          <cell r="N7">
            <v>790</v>
          </cell>
          <cell r="O7">
            <v>790</v>
          </cell>
          <cell r="P7">
            <v>9800</v>
          </cell>
        </row>
        <row r="8">
          <cell r="A8">
            <v>3100</v>
          </cell>
          <cell r="B8" t="str">
            <v xml:space="preserve"> TUITION</v>
          </cell>
          <cell r="E8">
            <v>900</v>
          </cell>
          <cell r="F8">
            <v>3000</v>
          </cell>
          <cell r="G8">
            <v>8200</v>
          </cell>
          <cell r="H8">
            <v>4300</v>
          </cell>
          <cell r="I8">
            <v>825</v>
          </cell>
          <cell r="J8">
            <v>350</v>
          </cell>
          <cell r="P8">
            <v>17575</v>
          </cell>
        </row>
        <row r="9">
          <cell r="A9">
            <v>3110</v>
          </cell>
          <cell r="B9" t="str">
            <v xml:space="preserve"> FEES</v>
          </cell>
          <cell r="F9">
            <v>300</v>
          </cell>
          <cell r="G9">
            <v>700</v>
          </cell>
          <cell r="H9">
            <v>100</v>
          </cell>
          <cell r="P9">
            <v>1100</v>
          </cell>
        </row>
        <row r="10">
          <cell r="A10">
            <v>3350</v>
          </cell>
          <cell r="B10" t="str">
            <v xml:space="preserve"> LEASE AND/OR RENTAL INCOME</v>
          </cell>
          <cell r="D10">
            <v>700</v>
          </cell>
          <cell r="E10">
            <v>800</v>
          </cell>
          <cell r="F10">
            <v>1050</v>
          </cell>
          <cell r="G10">
            <v>1050</v>
          </cell>
          <cell r="H10">
            <v>1050</v>
          </cell>
          <cell r="I10">
            <v>1050</v>
          </cell>
          <cell r="J10">
            <v>1050</v>
          </cell>
          <cell r="K10">
            <v>1050</v>
          </cell>
          <cell r="L10">
            <v>1050</v>
          </cell>
          <cell r="M10">
            <v>1050</v>
          </cell>
          <cell r="N10">
            <v>1050</v>
          </cell>
          <cell r="O10">
            <v>1050</v>
          </cell>
          <cell r="P10">
            <v>12000</v>
          </cell>
        </row>
        <row r="11">
          <cell r="A11">
            <v>3450</v>
          </cell>
          <cell r="B11" t="str">
            <v xml:space="preserve"> FUND RAISING NET INCOME</v>
          </cell>
          <cell r="D11">
            <v>3100</v>
          </cell>
          <cell r="E11">
            <v>16025</v>
          </cell>
          <cell r="F11">
            <v>30750</v>
          </cell>
          <cell r="G11">
            <v>11325</v>
          </cell>
          <cell r="H11">
            <v>500</v>
          </cell>
          <cell r="I11">
            <v>1800</v>
          </cell>
          <cell r="L11">
            <v>1300</v>
          </cell>
          <cell r="O11">
            <v>100</v>
          </cell>
          <cell r="P11">
            <v>64900</v>
          </cell>
        </row>
        <row r="12">
          <cell r="A12">
            <v>3500</v>
          </cell>
          <cell r="B12" t="str">
            <v xml:space="preserve"> INTEREST &amp; INVESTMENT INCOME</v>
          </cell>
          <cell r="D12">
            <v>24</v>
          </cell>
          <cell r="E12">
            <v>26</v>
          </cell>
          <cell r="F12">
            <v>30</v>
          </cell>
          <cell r="G12">
            <v>31</v>
          </cell>
          <cell r="H12">
            <v>24</v>
          </cell>
          <cell r="I12">
            <v>26</v>
          </cell>
          <cell r="J12">
            <v>27</v>
          </cell>
          <cell r="K12">
            <v>24</v>
          </cell>
          <cell r="L12">
            <v>24</v>
          </cell>
          <cell r="M12">
            <v>26</v>
          </cell>
          <cell r="N12">
            <v>24</v>
          </cell>
          <cell r="O12">
            <v>24</v>
          </cell>
          <cell r="P12">
            <v>310</v>
          </cell>
        </row>
        <row r="13">
          <cell r="A13">
            <v>3700</v>
          </cell>
          <cell r="B13" t="str">
            <v xml:space="preserve"> MISCELLANEOUS INCOME</v>
          </cell>
          <cell r="D13">
            <v>1570</v>
          </cell>
          <cell r="E13">
            <v>1570</v>
          </cell>
          <cell r="F13">
            <v>1570</v>
          </cell>
          <cell r="G13">
            <v>1470</v>
          </cell>
          <cell r="H13">
            <v>1450</v>
          </cell>
          <cell r="I13">
            <v>1450</v>
          </cell>
          <cell r="J13">
            <v>1370</v>
          </cell>
          <cell r="K13">
            <v>1470</v>
          </cell>
          <cell r="L13">
            <v>1470</v>
          </cell>
          <cell r="M13">
            <v>1420</v>
          </cell>
          <cell r="N13">
            <v>1570</v>
          </cell>
          <cell r="O13">
            <v>1570</v>
          </cell>
          <cell r="P13">
            <v>17950</v>
          </cell>
        </row>
        <row r="14">
          <cell r="A14" t="str">
            <v>Total Income</v>
          </cell>
          <cell r="D14">
            <v>36984</v>
          </cell>
          <cell r="E14">
            <v>59211</v>
          </cell>
          <cell r="F14">
            <v>69090</v>
          </cell>
          <cell r="G14">
            <v>55166</v>
          </cell>
          <cell r="H14">
            <v>49414</v>
          </cell>
          <cell r="I14">
            <v>62976</v>
          </cell>
          <cell r="J14">
            <v>45312</v>
          </cell>
          <cell r="K14">
            <v>36934</v>
          </cell>
          <cell r="L14">
            <v>49634</v>
          </cell>
          <cell r="M14">
            <v>57896</v>
          </cell>
          <cell r="N14">
            <v>43484</v>
          </cell>
          <cell r="O14">
            <v>35134</v>
          </cell>
          <cell r="P14">
            <v>601235</v>
          </cell>
        </row>
        <row r="15">
          <cell r="A15" t="str">
            <v>Expense</v>
          </cell>
        </row>
        <row r="16">
          <cell r="A16">
            <v>4010</v>
          </cell>
          <cell r="B16" t="str">
            <v xml:space="preserve"> SALARIES</v>
          </cell>
          <cell r="D16">
            <v>24421</v>
          </cell>
          <cell r="E16">
            <v>24421</v>
          </cell>
          <cell r="F16">
            <v>24421</v>
          </cell>
          <cell r="G16">
            <v>24421</v>
          </cell>
          <cell r="H16">
            <v>24821</v>
          </cell>
          <cell r="I16">
            <v>26421</v>
          </cell>
          <cell r="J16">
            <v>25161</v>
          </cell>
          <cell r="K16">
            <v>24421</v>
          </cell>
          <cell r="L16">
            <v>24421</v>
          </cell>
          <cell r="M16">
            <v>24921</v>
          </cell>
          <cell r="N16">
            <v>24421</v>
          </cell>
          <cell r="O16">
            <v>24431</v>
          </cell>
          <cell r="P16">
            <v>296702</v>
          </cell>
        </row>
        <row r="17">
          <cell r="A17">
            <v>4030</v>
          </cell>
          <cell r="B17" t="str">
            <v xml:space="preserve"> HEALTH INSURANCE-EMPLOYER PAID</v>
          </cell>
          <cell r="D17">
            <v>3291</v>
          </cell>
          <cell r="E17">
            <v>3291</v>
          </cell>
          <cell r="F17">
            <v>3291</v>
          </cell>
          <cell r="G17">
            <v>3291</v>
          </cell>
          <cell r="H17">
            <v>3291</v>
          </cell>
          <cell r="I17">
            <v>3291</v>
          </cell>
          <cell r="J17">
            <v>3291</v>
          </cell>
          <cell r="K17">
            <v>3291</v>
          </cell>
          <cell r="L17">
            <v>3291</v>
          </cell>
          <cell r="M17">
            <v>3291</v>
          </cell>
          <cell r="N17">
            <v>3291</v>
          </cell>
          <cell r="O17">
            <v>3297</v>
          </cell>
          <cell r="P17">
            <v>39498</v>
          </cell>
        </row>
        <row r="18">
          <cell r="A18">
            <v>4040</v>
          </cell>
          <cell r="B18" t="str">
            <v xml:space="preserve"> EMPLOYER FICA</v>
          </cell>
          <cell r="D18">
            <v>1591</v>
          </cell>
          <cell r="E18">
            <v>1591</v>
          </cell>
          <cell r="F18">
            <v>1591</v>
          </cell>
          <cell r="G18">
            <v>1591</v>
          </cell>
          <cell r="H18">
            <v>1591</v>
          </cell>
          <cell r="I18">
            <v>1591</v>
          </cell>
          <cell r="J18">
            <v>1591</v>
          </cell>
          <cell r="K18">
            <v>1591</v>
          </cell>
          <cell r="L18">
            <v>1591</v>
          </cell>
          <cell r="M18">
            <v>1591</v>
          </cell>
          <cell r="N18">
            <v>1591</v>
          </cell>
          <cell r="O18">
            <v>1590</v>
          </cell>
          <cell r="P18">
            <v>19091</v>
          </cell>
        </row>
        <row r="19">
          <cell r="A19">
            <v>4050</v>
          </cell>
          <cell r="B19" t="str">
            <v xml:space="preserve"> FRINGE BENEFITS</v>
          </cell>
          <cell r="D19">
            <v>1167</v>
          </cell>
          <cell r="E19">
            <v>1167</v>
          </cell>
          <cell r="F19">
            <v>1167</v>
          </cell>
          <cell r="G19">
            <v>1167</v>
          </cell>
          <cell r="H19">
            <v>1167</v>
          </cell>
          <cell r="I19">
            <v>1167</v>
          </cell>
          <cell r="J19">
            <v>1167</v>
          </cell>
          <cell r="K19">
            <v>1167</v>
          </cell>
          <cell r="L19">
            <v>1167</v>
          </cell>
          <cell r="M19">
            <v>1167</v>
          </cell>
          <cell r="N19">
            <v>1167</v>
          </cell>
          <cell r="O19">
            <v>1165</v>
          </cell>
          <cell r="P19">
            <v>14002</v>
          </cell>
        </row>
        <row r="20">
          <cell r="A20">
            <v>4060</v>
          </cell>
          <cell r="B20" t="str">
            <v xml:space="preserve"> PROF. GROWTH/MINIST./OTHER</v>
          </cell>
          <cell r="D20">
            <v>483</v>
          </cell>
          <cell r="E20">
            <v>483</v>
          </cell>
          <cell r="F20">
            <v>483</v>
          </cell>
          <cell r="G20">
            <v>483</v>
          </cell>
          <cell r="H20">
            <v>483</v>
          </cell>
          <cell r="I20">
            <v>483</v>
          </cell>
          <cell r="J20">
            <v>483</v>
          </cell>
          <cell r="K20">
            <v>483</v>
          </cell>
          <cell r="L20">
            <v>483</v>
          </cell>
          <cell r="M20">
            <v>483</v>
          </cell>
          <cell r="N20">
            <v>483</v>
          </cell>
          <cell r="O20">
            <v>487</v>
          </cell>
          <cell r="P20">
            <v>5800</v>
          </cell>
        </row>
        <row r="21">
          <cell r="A21">
            <v>4100</v>
          </cell>
          <cell r="B21" t="str">
            <v xml:space="preserve"> BOOKS &amp; SUPPLIES,NON-LITURGICAL</v>
          </cell>
          <cell r="D21">
            <v>195</v>
          </cell>
          <cell r="E21">
            <v>295</v>
          </cell>
          <cell r="F21">
            <v>895</v>
          </cell>
          <cell r="G21">
            <v>695</v>
          </cell>
          <cell r="H21">
            <v>795</v>
          </cell>
          <cell r="I21">
            <v>205</v>
          </cell>
          <cell r="J21">
            <v>395</v>
          </cell>
          <cell r="K21">
            <v>610</v>
          </cell>
          <cell r="L21">
            <v>195</v>
          </cell>
          <cell r="M21">
            <v>195</v>
          </cell>
          <cell r="N21">
            <v>195</v>
          </cell>
          <cell r="O21">
            <v>195</v>
          </cell>
          <cell r="P21">
            <v>4865</v>
          </cell>
        </row>
        <row r="22">
          <cell r="A22">
            <v>4150</v>
          </cell>
          <cell r="B22" t="str">
            <v xml:space="preserve"> ADMINISTRATIVE EXPENSES</v>
          </cell>
          <cell r="D22">
            <v>1281</v>
          </cell>
          <cell r="E22">
            <v>1281</v>
          </cell>
          <cell r="F22">
            <v>1283</v>
          </cell>
          <cell r="G22">
            <v>1285</v>
          </cell>
          <cell r="H22">
            <v>1666</v>
          </cell>
          <cell r="I22">
            <v>1294</v>
          </cell>
          <cell r="J22">
            <v>1286</v>
          </cell>
          <cell r="K22">
            <v>1286</v>
          </cell>
          <cell r="L22">
            <v>1561</v>
          </cell>
          <cell r="M22">
            <v>1381</v>
          </cell>
          <cell r="N22">
            <v>1281</v>
          </cell>
          <cell r="O22">
            <v>1265</v>
          </cell>
          <cell r="P22">
            <v>16150</v>
          </cell>
        </row>
        <row r="23">
          <cell r="A23">
            <v>4200</v>
          </cell>
          <cell r="B23" t="str">
            <v xml:space="preserve"> TRANSPORTATION</v>
          </cell>
          <cell r="D23">
            <v>80</v>
          </cell>
          <cell r="E23">
            <v>80</v>
          </cell>
          <cell r="F23">
            <v>80</v>
          </cell>
          <cell r="G23">
            <v>90</v>
          </cell>
          <cell r="H23">
            <v>90</v>
          </cell>
          <cell r="I23">
            <v>90</v>
          </cell>
          <cell r="J23">
            <v>90</v>
          </cell>
          <cell r="K23">
            <v>80</v>
          </cell>
          <cell r="L23">
            <v>80</v>
          </cell>
          <cell r="M23">
            <v>80</v>
          </cell>
          <cell r="N23">
            <v>80</v>
          </cell>
          <cell r="O23">
            <v>80</v>
          </cell>
          <cell r="P23">
            <v>1000</v>
          </cell>
        </row>
        <row r="24">
          <cell r="A24">
            <v>4250</v>
          </cell>
          <cell r="B24" t="str">
            <v xml:space="preserve"> FOOD SERVICE &amp; MEALS</v>
          </cell>
          <cell r="D24">
            <v>850</v>
          </cell>
          <cell r="E24">
            <v>850</v>
          </cell>
          <cell r="F24">
            <v>850</v>
          </cell>
          <cell r="G24">
            <v>850</v>
          </cell>
          <cell r="H24">
            <v>650</v>
          </cell>
          <cell r="I24">
            <v>850</v>
          </cell>
          <cell r="J24">
            <v>850</v>
          </cell>
          <cell r="K24">
            <v>850</v>
          </cell>
          <cell r="L24">
            <v>850</v>
          </cell>
          <cell r="M24">
            <v>850</v>
          </cell>
          <cell r="N24">
            <v>850</v>
          </cell>
          <cell r="O24">
            <v>850</v>
          </cell>
          <cell r="P24">
            <v>10000</v>
          </cell>
        </row>
        <row r="25">
          <cell r="A25">
            <v>4400</v>
          </cell>
          <cell r="B25" t="str">
            <v xml:space="preserve"> TELEPHONE</v>
          </cell>
          <cell r="D25">
            <v>200</v>
          </cell>
          <cell r="E25">
            <v>200</v>
          </cell>
          <cell r="F25">
            <v>200</v>
          </cell>
          <cell r="G25">
            <v>200</v>
          </cell>
          <cell r="H25">
            <v>200</v>
          </cell>
          <cell r="I25">
            <v>200</v>
          </cell>
          <cell r="J25">
            <v>200</v>
          </cell>
          <cell r="K25">
            <v>200</v>
          </cell>
          <cell r="L25">
            <v>200</v>
          </cell>
          <cell r="M25">
            <v>200</v>
          </cell>
          <cell r="N25">
            <v>200</v>
          </cell>
          <cell r="O25">
            <v>200</v>
          </cell>
          <cell r="P25">
            <v>2400</v>
          </cell>
        </row>
        <row r="26">
          <cell r="A26">
            <v>4410</v>
          </cell>
          <cell r="B26" t="str">
            <v xml:space="preserve"> HEATING FUEL</v>
          </cell>
          <cell r="D26">
            <v>1000</v>
          </cell>
          <cell r="E26">
            <v>1000</v>
          </cell>
          <cell r="F26">
            <v>1100</v>
          </cell>
          <cell r="G26">
            <v>1200</v>
          </cell>
          <cell r="H26">
            <v>1500</v>
          </cell>
          <cell r="I26">
            <v>1700</v>
          </cell>
          <cell r="J26">
            <v>2200</v>
          </cell>
          <cell r="K26">
            <v>1700</v>
          </cell>
          <cell r="L26">
            <v>1600</v>
          </cell>
          <cell r="M26">
            <v>1500</v>
          </cell>
          <cell r="N26">
            <v>1000</v>
          </cell>
          <cell r="O26">
            <v>1000</v>
          </cell>
          <cell r="P26">
            <v>16500</v>
          </cell>
        </row>
        <row r="27">
          <cell r="A27">
            <v>4420</v>
          </cell>
          <cell r="B27" t="str">
            <v xml:space="preserve"> ELECTRICITY</v>
          </cell>
          <cell r="D27">
            <v>900</v>
          </cell>
          <cell r="E27">
            <v>1000</v>
          </cell>
          <cell r="F27">
            <v>1100</v>
          </cell>
          <cell r="G27">
            <v>1100</v>
          </cell>
          <cell r="H27">
            <v>1400</v>
          </cell>
          <cell r="I27">
            <v>1550</v>
          </cell>
          <cell r="J27">
            <v>1550</v>
          </cell>
          <cell r="K27">
            <v>1400</v>
          </cell>
          <cell r="L27">
            <v>1400</v>
          </cell>
          <cell r="M27">
            <v>1200</v>
          </cell>
          <cell r="N27">
            <v>1000</v>
          </cell>
          <cell r="O27">
            <v>900</v>
          </cell>
          <cell r="P27">
            <v>14500</v>
          </cell>
        </row>
        <row r="28">
          <cell r="A28">
            <v>4430</v>
          </cell>
          <cell r="B28" t="str">
            <v xml:space="preserve"> OTHER UTILITIES</v>
          </cell>
          <cell r="D28">
            <v>183</v>
          </cell>
          <cell r="E28">
            <v>183</v>
          </cell>
          <cell r="F28">
            <v>183</v>
          </cell>
          <cell r="G28">
            <v>183</v>
          </cell>
          <cell r="H28">
            <v>183</v>
          </cell>
          <cell r="I28">
            <v>187</v>
          </cell>
          <cell r="J28">
            <v>183</v>
          </cell>
          <cell r="K28">
            <v>183</v>
          </cell>
          <cell r="L28">
            <v>183</v>
          </cell>
          <cell r="M28">
            <v>183</v>
          </cell>
          <cell r="N28">
            <v>183</v>
          </cell>
          <cell r="O28">
            <v>183</v>
          </cell>
          <cell r="P28">
            <v>2200</v>
          </cell>
        </row>
        <row r="29">
          <cell r="A29">
            <v>4450</v>
          </cell>
          <cell r="B29" t="str">
            <v xml:space="preserve"> MAINTENANCE &amp; BUILDING REPAIRS</v>
          </cell>
          <cell r="D29">
            <v>2056</v>
          </cell>
          <cell r="E29">
            <v>2057</v>
          </cell>
          <cell r="F29">
            <v>2157</v>
          </cell>
          <cell r="G29">
            <v>2107</v>
          </cell>
          <cell r="H29">
            <v>2257</v>
          </cell>
          <cell r="I29">
            <v>2267</v>
          </cell>
          <cell r="J29">
            <v>2367</v>
          </cell>
          <cell r="K29">
            <v>2357</v>
          </cell>
          <cell r="L29">
            <v>2307</v>
          </cell>
          <cell r="M29">
            <v>2306</v>
          </cell>
          <cell r="N29">
            <v>2106</v>
          </cell>
          <cell r="O29">
            <v>2056</v>
          </cell>
          <cell r="P29">
            <v>26400</v>
          </cell>
        </row>
        <row r="30">
          <cell r="A30">
            <v>4600</v>
          </cell>
          <cell r="B30" t="str">
            <v xml:space="preserve"> INTEREST EXPENSE</v>
          </cell>
          <cell r="D30">
            <v>410</v>
          </cell>
          <cell r="E30">
            <v>400</v>
          </cell>
          <cell r="F30">
            <v>390</v>
          </cell>
          <cell r="G30">
            <v>380</v>
          </cell>
          <cell r="H30">
            <v>370</v>
          </cell>
          <cell r="I30">
            <v>360</v>
          </cell>
          <cell r="J30">
            <v>350</v>
          </cell>
          <cell r="K30">
            <v>340</v>
          </cell>
          <cell r="L30">
            <v>330</v>
          </cell>
          <cell r="M30">
            <v>320</v>
          </cell>
          <cell r="N30">
            <v>310</v>
          </cell>
          <cell r="O30">
            <v>240</v>
          </cell>
          <cell r="P30">
            <v>4200</v>
          </cell>
        </row>
        <row r="31">
          <cell r="A31">
            <v>4650</v>
          </cell>
          <cell r="B31" t="str">
            <v xml:space="preserve"> ALTAR &amp; LITURGICAL SUPPLIES</v>
          </cell>
          <cell r="D31">
            <v>785</v>
          </cell>
          <cell r="E31">
            <v>789</v>
          </cell>
          <cell r="F31">
            <v>795</v>
          </cell>
          <cell r="G31">
            <v>799</v>
          </cell>
          <cell r="H31">
            <v>1010</v>
          </cell>
          <cell r="I31">
            <v>1174</v>
          </cell>
          <cell r="J31">
            <v>880</v>
          </cell>
          <cell r="K31">
            <v>804</v>
          </cell>
          <cell r="L31">
            <v>805</v>
          </cell>
          <cell r="M31">
            <v>1069</v>
          </cell>
          <cell r="N31">
            <v>805</v>
          </cell>
          <cell r="O31">
            <v>795</v>
          </cell>
          <cell r="P31">
            <v>10510</v>
          </cell>
        </row>
        <row r="32">
          <cell r="A32">
            <v>4700</v>
          </cell>
          <cell r="B32" t="str">
            <v xml:space="preserve"> FURNISHINGS &amp; EQUIPMENT</v>
          </cell>
          <cell r="D32">
            <v>80</v>
          </cell>
          <cell r="E32">
            <v>880</v>
          </cell>
          <cell r="F32">
            <v>530</v>
          </cell>
          <cell r="G32">
            <v>480</v>
          </cell>
          <cell r="H32">
            <v>480</v>
          </cell>
          <cell r="I32">
            <v>520</v>
          </cell>
          <cell r="J32">
            <v>130</v>
          </cell>
          <cell r="K32">
            <v>80</v>
          </cell>
          <cell r="L32">
            <v>80</v>
          </cell>
          <cell r="M32">
            <v>80</v>
          </cell>
          <cell r="N32">
            <v>80</v>
          </cell>
          <cell r="O32">
            <v>80</v>
          </cell>
          <cell r="P32">
            <v>3500</v>
          </cell>
        </row>
        <row r="33">
          <cell r="A33">
            <v>4750</v>
          </cell>
          <cell r="B33" t="str">
            <v xml:space="preserve"> ARCHDIOCESAN ASSESSMENT</v>
          </cell>
          <cell r="D33">
            <v>4347</v>
          </cell>
          <cell r="E33">
            <v>4347</v>
          </cell>
          <cell r="F33">
            <v>4347</v>
          </cell>
          <cell r="G33">
            <v>4347</v>
          </cell>
          <cell r="H33">
            <v>4347</v>
          </cell>
          <cell r="I33">
            <v>4347</v>
          </cell>
          <cell r="J33">
            <v>4347</v>
          </cell>
          <cell r="K33">
            <v>4347</v>
          </cell>
          <cell r="L33">
            <v>4347</v>
          </cell>
          <cell r="M33">
            <v>4347</v>
          </cell>
          <cell r="N33">
            <v>4347</v>
          </cell>
          <cell r="O33">
            <v>4354</v>
          </cell>
          <cell r="P33">
            <v>52171</v>
          </cell>
        </row>
        <row r="34">
          <cell r="A34">
            <v>4760</v>
          </cell>
          <cell r="B34" t="str">
            <v xml:space="preserve"> PRMAA ASSESSMENT</v>
          </cell>
          <cell r="D34">
            <v>1524</v>
          </cell>
          <cell r="E34">
            <v>1524</v>
          </cell>
          <cell r="F34">
            <v>1524</v>
          </cell>
          <cell r="G34">
            <v>1524</v>
          </cell>
          <cell r="H34">
            <v>1524</v>
          </cell>
          <cell r="I34">
            <v>1524</v>
          </cell>
          <cell r="J34">
            <v>1524</v>
          </cell>
          <cell r="K34">
            <v>1524</v>
          </cell>
          <cell r="L34">
            <v>1524</v>
          </cell>
          <cell r="M34">
            <v>1524</v>
          </cell>
          <cell r="N34">
            <v>1524</v>
          </cell>
          <cell r="O34">
            <v>1518</v>
          </cell>
          <cell r="P34">
            <v>18282</v>
          </cell>
        </row>
        <row r="35">
          <cell r="A35">
            <v>4780</v>
          </cell>
          <cell r="B35" t="str">
            <v xml:space="preserve"> PROPERTY/CASUALTY INSURANCE</v>
          </cell>
          <cell r="D35">
            <v>1597</v>
          </cell>
          <cell r="E35">
            <v>1597</v>
          </cell>
          <cell r="F35">
            <v>1597</v>
          </cell>
          <cell r="G35">
            <v>1597</v>
          </cell>
          <cell r="H35">
            <v>1597</v>
          </cell>
          <cell r="I35">
            <v>1597</v>
          </cell>
          <cell r="J35">
            <v>1597</v>
          </cell>
          <cell r="K35">
            <v>1597</v>
          </cell>
          <cell r="L35">
            <v>1597</v>
          </cell>
          <cell r="M35">
            <v>1597</v>
          </cell>
          <cell r="N35">
            <v>1599</v>
          </cell>
          <cell r="O35">
            <v>1599</v>
          </cell>
          <cell r="P35">
            <v>19168</v>
          </cell>
        </row>
        <row r="36">
          <cell r="A36">
            <v>4790</v>
          </cell>
          <cell r="B36" t="str">
            <v xml:space="preserve"> AUTO INSUR-PRIEST OWNED VEHICLE</v>
          </cell>
          <cell r="G36">
            <v>1050</v>
          </cell>
          <cell r="P36">
            <v>1050</v>
          </cell>
        </row>
        <row r="37">
          <cell r="A37">
            <v>4800</v>
          </cell>
          <cell r="B37" t="str">
            <v xml:space="preserve"> MISCELLANEOUS</v>
          </cell>
          <cell r="D37">
            <v>615</v>
          </cell>
          <cell r="E37">
            <v>1115</v>
          </cell>
          <cell r="F37">
            <v>1865</v>
          </cell>
          <cell r="G37">
            <v>2265</v>
          </cell>
          <cell r="H37">
            <v>1915</v>
          </cell>
          <cell r="I37">
            <v>2375</v>
          </cell>
          <cell r="J37">
            <v>2525</v>
          </cell>
          <cell r="K37">
            <v>2165</v>
          </cell>
          <cell r="L37">
            <v>1965</v>
          </cell>
          <cell r="M37">
            <v>2515</v>
          </cell>
          <cell r="N37">
            <v>1865</v>
          </cell>
          <cell r="O37">
            <v>1065</v>
          </cell>
          <cell r="P37">
            <v>22250</v>
          </cell>
        </row>
        <row r="38">
          <cell r="A38" t="str">
            <v>Total Expense</v>
          </cell>
          <cell r="D38">
            <v>47056</v>
          </cell>
          <cell r="E38">
            <v>48551</v>
          </cell>
          <cell r="F38">
            <v>49849</v>
          </cell>
          <cell r="G38">
            <v>51105</v>
          </cell>
          <cell r="H38">
            <v>51337</v>
          </cell>
          <cell r="I38">
            <v>53193</v>
          </cell>
          <cell r="J38">
            <v>52167</v>
          </cell>
          <cell r="K38">
            <v>50476</v>
          </cell>
          <cell r="L38">
            <v>49977</v>
          </cell>
          <cell r="M38">
            <v>50800</v>
          </cell>
          <cell r="N38">
            <v>48378</v>
          </cell>
          <cell r="O38">
            <v>47350</v>
          </cell>
          <cell r="P38">
            <v>600239</v>
          </cell>
        </row>
        <row r="39">
          <cell r="A39" t="str">
            <v>Net Ordinary Income</v>
          </cell>
          <cell r="D39">
            <v>-10072</v>
          </cell>
          <cell r="E39">
            <v>10660</v>
          </cell>
          <cell r="F39">
            <v>19241</v>
          </cell>
          <cell r="G39">
            <v>4061</v>
          </cell>
          <cell r="H39">
            <v>-1923</v>
          </cell>
          <cell r="I39">
            <v>9783</v>
          </cell>
          <cell r="J39">
            <v>-6855</v>
          </cell>
          <cell r="K39">
            <v>-13542</v>
          </cell>
          <cell r="L39">
            <v>-343</v>
          </cell>
          <cell r="M39">
            <v>7096</v>
          </cell>
          <cell r="N39">
            <v>-4894</v>
          </cell>
          <cell r="O39">
            <v>-12216</v>
          </cell>
          <cell r="P39">
            <v>996</v>
          </cell>
        </row>
        <row r="40">
          <cell r="A40" t="str">
            <v>Other Income/Expense</v>
          </cell>
        </row>
        <row r="41">
          <cell r="A41" t="str">
            <v>Other Income</v>
          </cell>
        </row>
        <row r="42">
          <cell r="A42">
            <v>5010</v>
          </cell>
          <cell r="B42" t="str">
            <v xml:space="preserve"> SHARING COLLECTIONS OTH PARISH</v>
          </cell>
          <cell r="D42">
            <v>500</v>
          </cell>
          <cell r="E42">
            <v>500</v>
          </cell>
          <cell r="F42">
            <v>500</v>
          </cell>
          <cell r="G42">
            <v>500</v>
          </cell>
          <cell r="H42">
            <v>500</v>
          </cell>
          <cell r="I42">
            <v>500</v>
          </cell>
          <cell r="J42">
            <v>500</v>
          </cell>
          <cell r="K42">
            <v>500</v>
          </cell>
          <cell r="L42">
            <v>500</v>
          </cell>
          <cell r="M42">
            <v>500</v>
          </cell>
          <cell r="N42">
            <v>500</v>
          </cell>
          <cell r="O42">
            <v>500</v>
          </cell>
          <cell r="P42">
            <v>6000</v>
          </cell>
        </row>
        <row r="43">
          <cell r="A43">
            <v>5030</v>
          </cell>
          <cell r="B43" t="str">
            <v xml:space="preserve"> ARCH REQUIRED COLLECTIONS</v>
          </cell>
          <cell r="D43">
            <v>708</v>
          </cell>
          <cell r="E43">
            <v>708</v>
          </cell>
          <cell r="F43">
            <v>708</v>
          </cell>
          <cell r="G43">
            <v>708</v>
          </cell>
          <cell r="H43">
            <v>712</v>
          </cell>
          <cell r="I43">
            <v>708</v>
          </cell>
          <cell r="J43">
            <v>708</v>
          </cell>
          <cell r="K43">
            <v>708</v>
          </cell>
          <cell r="L43">
            <v>708</v>
          </cell>
          <cell r="M43">
            <v>708</v>
          </cell>
          <cell r="N43">
            <v>708</v>
          </cell>
          <cell r="O43">
            <v>708</v>
          </cell>
          <cell r="P43">
            <v>8500</v>
          </cell>
        </row>
        <row r="44">
          <cell r="A44">
            <v>5050</v>
          </cell>
          <cell r="B44" t="str">
            <v xml:space="preserve"> ESTATES, BEQUESTS &amp; MEMORIALS</v>
          </cell>
          <cell r="H44">
            <v>500</v>
          </cell>
          <cell r="P44">
            <v>500</v>
          </cell>
        </row>
        <row r="45">
          <cell r="A45">
            <v>5060</v>
          </cell>
          <cell r="B45" t="str">
            <v xml:space="preserve"> OTHER EXTRAORDINARY INCOME</v>
          </cell>
          <cell r="D45">
            <v>625</v>
          </cell>
          <cell r="E45">
            <v>625</v>
          </cell>
          <cell r="F45">
            <v>625</v>
          </cell>
          <cell r="G45">
            <v>625</v>
          </cell>
          <cell r="H45">
            <v>625</v>
          </cell>
          <cell r="I45">
            <v>625</v>
          </cell>
          <cell r="J45">
            <v>625</v>
          </cell>
          <cell r="K45">
            <v>625</v>
          </cell>
          <cell r="L45">
            <v>625</v>
          </cell>
          <cell r="M45">
            <v>625</v>
          </cell>
          <cell r="N45">
            <v>625</v>
          </cell>
          <cell r="O45">
            <v>625</v>
          </cell>
          <cell r="P45">
            <v>7500</v>
          </cell>
        </row>
        <row r="46">
          <cell r="A46">
            <v>5110</v>
          </cell>
          <cell r="B46" t="str">
            <v xml:space="preserve"> FUND COLLECTIONS</v>
          </cell>
          <cell r="D46">
            <v>1663</v>
          </cell>
          <cell r="E46">
            <v>1667</v>
          </cell>
          <cell r="F46">
            <v>1667</v>
          </cell>
          <cell r="G46">
            <v>1667</v>
          </cell>
          <cell r="H46">
            <v>1667</v>
          </cell>
          <cell r="I46">
            <v>1667</v>
          </cell>
          <cell r="J46">
            <v>1667</v>
          </cell>
          <cell r="K46">
            <v>1667</v>
          </cell>
          <cell r="L46">
            <v>1667</v>
          </cell>
          <cell r="M46">
            <v>1667</v>
          </cell>
          <cell r="N46">
            <v>1667</v>
          </cell>
          <cell r="O46">
            <v>1667</v>
          </cell>
          <cell r="P46">
            <v>20000</v>
          </cell>
        </row>
        <row r="47">
          <cell r="A47" t="str">
            <v>Total Other Income</v>
          </cell>
          <cell r="D47">
            <v>3496</v>
          </cell>
          <cell r="E47">
            <v>3500</v>
          </cell>
          <cell r="F47">
            <v>3500</v>
          </cell>
          <cell r="G47">
            <v>3500</v>
          </cell>
          <cell r="H47">
            <v>4004</v>
          </cell>
          <cell r="I47">
            <v>3500</v>
          </cell>
          <cell r="J47">
            <v>3500</v>
          </cell>
          <cell r="K47">
            <v>3500</v>
          </cell>
          <cell r="L47">
            <v>3500</v>
          </cell>
          <cell r="M47">
            <v>3500</v>
          </cell>
          <cell r="N47">
            <v>3500</v>
          </cell>
          <cell r="O47">
            <v>3500</v>
          </cell>
          <cell r="P47">
            <v>42500</v>
          </cell>
        </row>
        <row r="48">
          <cell r="A48" t="str">
            <v>Other Expense</v>
          </cell>
        </row>
        <row r="49">
          <cell r="A49">
            <v>6010</v>
          </cell>
          <cell r="B49" t="str">
            <v xml:space="preserve"> SHARE COLLECT PAY TO OTH PARISH</v>
          </cell>
          <cell r="D49">
            <v>500</v>
          </cell>
          <cell r="E49">
            <v>500</v>
          </cell>
          <cell r="F49">
            <v>500</v>
          </cell>
          <cell r="G49">
            <v>500</v>
          </cell>
          <cell r="H49">
            <v>500</v>
          </cell>
          <cell r="I49">
            <v>500</v>
          </cell>
          <cell r="J49">
            <v>500</v>
          </cell>
          <cell r="K49">
            <v>500</v>
          </cell>
          <cell r="L49">
            <v>500</v>
          </cell>
          <cell r="M49">
            <v>500</v>
          </cell>
          <cell r="N49">
            <v>500</v>
          </cell>
          <cell r="O49">
            <v>500</v>
          </cell>
          <cell r="P49">
            <v>6000</v>
          </cell>
        </row>
        <row r="50">
          <cell r="A50">
            <v>6030</v>
          </cell>
          <cell r="B50" t="str">
            <v xml:space="preserve"> PYMT ARCH REQUIRED COLLECTIONS</v>
          </cell>
          <cell r="D50">
            <v>708</v>
          </cell>
          <cell r="E50">
            <v>708</v>
          </cell>
          <cell r="F50">
            <v>708</v>
          </cell>
          <cell r="G50">
            <v>708</v>
          </cell>
          <cell r="H50">
            <v>708</v>
          </cell>
          <cell r="I50">
            <v>712</v>
          </cell>
          <cell r="J50">
            <v>708</v>
          </cell>
          <cell r="K50">
            <v>708</v>
          </cell>
          <cell r="L50">
            <v>708</v>
          </cell>
          <cell r="M50">
            <v>708</v>
          </cell>
          <cell r="N50">
            <v>708</v>
          </cell>
          <cell r="O50">
            <v>708</v>
          </cell>
          <cell r="P50">
            <v>8500</v>
          </cell>
        </row>
        <row r="51">
          <cell r="A51" t="str">
            <v>Total Other Expense</v>
          </cell>
          <cell r="D51">
            <v>1208</v>
          </cell>
          <cell r="E51">
            <v>1208</v>
          </cell>
          <cell r="F51">
            <v>1208</v>
          </cell>
          <cell r="G51">
            <v>1208</v>
          </cell>
          <cell r="H51">
            <v>1208</v>
          </cell>
          <cell r="I51">
            <v>1212</v>
          </cell>
          <cell r="J51">
            <v>1208</v>
          </cell>
          <cell r="K51">
            <v>1208</v>
          </cell>
          <cell r="L51">
            <v>1208</v>
          </cell>
          <cell r="M51">
            <v>1208</v>
          </cell>
          <cell r="N51">
            <v>1208</v>
          </cell>
          <cell r="O51">
            <v>1208</v>
          </cell>
          <cell r="P51">
            <v>14500</v>
          </cell>
        </row>
        <row r="52">
          <cell r="A52" t="str">
            <v>Net Other Income</v>
          </cell>
          <cell r="D52">
            <v>2288</v>
          </cell>
          <cell r="E52">
            <v>2292</v>
          </cell>
          <cell r="F52">
            <v>2292</v>
          </cell>
          <cell r="G52">
            <v>2292</v>
          </cell>
          <cell r="H52">
            <v>2796</v>
          </cell>
          <cell r="I52">
            <v>2288</v>
          </cell>
          <cell r="J52">
            <v>2292</v>
          </cell>
          <cell r="K52">
            <v>2292</v>
          </cell>
          <cell r="L52">
            <v>2292</v>
          </cell>
          <cell r="M52">
            <v>2292</v>
          </cell>
          <cell r="N52">
            <v>2292</v>
          </cell>
          <cell r="O52">
            <v>2292</v>
          </cell>
          <cell r="P52">
            <v>28000</v>
          </cell>
        </row>
        <row r="53">
          <cell r="A53" t="str">
            <v>Net Income</v>
          </cell>
          <cell r="D53">
            <v>-7784</v>
          </cell>
          <cell r="E53">
            <v>12952</v>
          </cell>
          <cell r="F53">
            <v>21533</v>
          </cell>
          <cell r="G53">
            <v>6353</v>
          </cell>
          <cell r="H53">
            <v>873</v>
          </cell>
          <cell r="I53">
            <v>12071</v>
          </cell>
          <cell r="J53">
            <v>-4563</v>
          </cell>
          <cell r="K53">
            <v>-11250</v>
          </cell>
          <cell r="L53">
            <v>1949</v>
          </cell>
          <cell r="M53">
            <v>9388</v>
          </cell>
          <cell r="N53">
            <v>-2602</v>
          </cell>
          <cell r="O53">
            <v>-9924</v>
          </cell>
          <cell r="P53">
            <v>28996</v>
          </cell>
        </row>
        <row r="55">
          <cell r="A55" t="str">
            <v>Key Data</v>
          </cell>
        </row>
        <row r="56">
          <cell r="A56" t="str">
            <v>Average # of Weekly Attendees</v>
          </cell>
          <cell r="C56" t="str">
            <v>580-600</v>
          </cell>
        </row>
        <row r="57">
          <cell r="A57" t="str">
            <v># of Registered Families</v>
          </cell>
          <cell r="C57">
            <v>921</v>
          </cell>
        </row>
        <row r="58">
          <cell r="A58" t="str">
            <v># of Registered Individuals</v>
          </cell>
          <cell r="C58">
            <v>1754</v>
          </cell>
        </row>
        <row r="59">
          <cell r="A59" t="str">
            <v>Average Family Size</v>
          </cell>
          <cell r="C59">
            <v>1.9044516829533116</v>
          </cell>
        </row>
        <row r="61">
          <cell r="A61" t="str">
            <v>Operating Expense</v>
          </cell>
          <cell r="D61">
            <v>47056</v>
          </cell>
          <cell r="E61">
            <v>48551</v>
          </cell>
          <cell r="F61">
            <v>49849</v>
          </cell>
          <cell r="G61">
            <v>51105</v>
          </cell>
          <cell r="H61">
            <v>51337</v>
          </cell>
          <cell r="I61">
            <v>53193</v>
          </cell>
          <cell r="J61">
            <v>52167</v>
          </cell>
          <cell r="K61">
            <v>50476</v>
          </cell>
          <cell r="L61">
            <v>49977</v>
          </cell>
          <cell r="M61">
            <v>50800</v>
          </cell>
          <cell r="N61">
            <v>48378</v>
          </cell>
          <cell r="O61">
            <v>47350</v>
          </cell>
          <cell r="P61">
            <v>600239</v>
          </cell>
        </row>
        <row r="62">
          <cell r="A62" t="str">
            <v>Other Expense</v>
          </cell>
          <cell r="D62">
            <v>1208</v>
          </cell>
          <cell r="E62">
            <v>1208</v>
          </cell>
          <cell r="F62">
            <v>1208</v>
          </cell>
          <cell r="G62">
            <v>1208</v>
          </cell>
          <cell r="H62">
            <v>1208</v>
          </cell>
          <cell r="I62">
            <v>1212</v>
          </cell>
          <cell r="J62">
            <v>1208</v>
          </cell>
          <cell r="K62">
            <v>1208</v>
          </cell>
          <cell r="L62">
            <v>1208</v>
          </cell>
          <cell r="M62">
            <v>1208</v>
          </cell>
          <cell r="N62">
            <v>1208</v>
          </cell>
          <cell r="O62">
            <v>1208</v>
          </cell>
          <cell r="P62">
            <v>14500</v>
          </cell>
        </row>
        <row r="63">
          <cell r="A63" t="str">
            <v>Total Expense</v>
          </cell>
          <cell r="D63">
            <v>48264</v>
          </cell>
          <cell r="E63">
            <v>49759</v>
          </cell>
          <cell r="F63">
            <v>51057</v>
          </cell>
          <cell r="G63">
            <v>52313</v>
          </cell>
          <cell r="H63">
            <v>52545</v>
          </cell>
          <cell r="I63">
            <v>54405</v>
          </cell>
          <cell r="J63">
            <v>53375</v>
          </cell>
          <cell r="K63">
            <v>51684</v>
          </cell>
          <cell r="L63">
            <v>51185</v>
          </cell>
          <cell r="M63">
            <v>52008</v>
          </cell>
          <cell r="N63">
            <v>49586</v>
          </cell>
          <cell r="O63">
            <v>48558</v>
          </cell>
          <cell r="P63">
            <v>614739</v>
          </cell>
        </row>
        <row r="65">
          <cell r="A65" t="str">
            <v>Individual Cost: 500 Attendee Basis</v>
          </cell>
        </row>
        <row r="66">
          <cell r="A66" t="str">
            <v>Average # of Weekly Attendees</v>
          </cell>
          <cell r="C66">
            <v>500</v>
          </cell>
        </row>
        <row r="67">
          <cell r="A67" t="str">
            <v>Cost Per Attendee</v>
          </cell>
          <cell r="D67">
            <v>96.528000000000006</v>
          </cell>
          <cell r="E67">
            <v>99.518000000000001</v>
          </cell>
          <cell r="F67">
            <v>102.114</v>
          </cell>
          <cell r="G67">
            <v>104.626</v>
          </cell>
          <cell r="H67">
            <v>105.09</v>
          </cell>
          <cell r="I67">
            <v>108.81</v>
          </cell>
          <cell r="J67">
            <v>106.75</v>
          </cell>
          <cell r="K67">
            <v>103.36799999999999</v>
          </cell>
          <cell r="L67">
            <v>102.37</v>
          </cell>
          <cell r="M67">
            <v>104.01600000000001</v>
          </cell>
          <cell r="N67">
            <v>99.171999999999997</v>
          </cell>
          <cell r="O67">
            <v>97.116</v>
          </cell>
          <cell r="P67">
            <v>1229.4780000000001</v>
          </cell>
        </row>
        <row r="68">
          <cell r="A68" t="str">
            <v>Average Weekly Cost Per Attendee</v>
          </cell>
          <cell r="C68">
            <v>23.643807692307693</v>
          </cell>
        </row>
        <row r="69">
          <cell r="A69" t="str">
            <v>Average Monthly Cost Per Attendee</v>
          </cell>
          <cell r="C69">
            <v>102.45649999999999</v>
          </cell>
        </row>
        <row r="70">
          <cell r="A70" t="str">
            <v>Average Annual Cost Per Attendee</v>
          </cell>
          <cell r="C70">
            <v>1229.4780000000001</v>
          </cell>
        </row>
        <row r="72">
          <cell r="A72" t="str">
            <v>Individual Cost: 500 Attendee Basis</v>
          </cell>
        </row>
        <row r="73">
          <cell r="A73" t="str">
            <v>Average # of Weekly Attendees</v>
          </cell>
          <cell r="C73">
            <v>600</v>
          </cell>
        </row>
        <row r="74">
          <cell r="A74" t="str">
            <v>Cost Per Attendee</v>
          </cell>
          <cell r="D74">
            <v>80.44</v>
          </cell>
          <cell r="E74">
            <v>82.931666666666672</v>
          </cell>
          <cell r="F74">
            <v>85.094999999999999</v>
          </cell>
          <cell r="G74">
            <v>87.188333333333333</v>
          </cell>
          <cell r="H74">
            <v>87.575000000000003</v>
          </cell>
          <cell r="I74">
            <v>90.674999999999997</v>
          </cell>
          <cell r="J74">
            <v>88.958333333333329</v>
          </cell>
          <cell r="K74">
            <v>86.14</v>
          </cell>
          <cell r="L74">
            <v>85.308333333333337</v>
          </cell>
          <cell r="M74">
            <v>86.68</v>
          </cell>
          <cell r="N74">
            <v>82.643333333333331</v>
          </cell>
          <cell r="O74">
            <v>80.930000000000007</v>
          </cell>
          <cell r="P74">
            <v>1024.5650000000001</v>
          </cell>
        </row>
        <row r="75">
          <cell r="A75" t="str">
            <v>Average Weekly Cost Per Attendee</v>
          </cell>
          <cell r="C75">
            <v>19.703173076923079</v>
          </cell>
        </row>
        <row r="76">
          <cell r="A76" t="str">
            <v>Average Monthly Cost Per Attendee</v>
          </cell>
          <cell r="C76">
            <v>85.380416666666676</v>
          </cell>
        </row>
        <row r="77">
          <cell r="A77" t="str">
            <v>Average Annual Cost Per Attendee</v>
          </cell>
          <cell r="C77">
            <v>1024.5650000000001</v>
          </cell>
        </row>
        <row r="79">
          <cell r="A79" t="str">
            <v>Individual Cost: Registered Family</v>
          </cell>
        </row>
        <row r="80">
          <cell r="A80" t="str">
            <v>Cost Per Family</v>
          </cell>
          <cell r="D80">
            <v>52.403908794788272</v>
          </cell>
          <cell r="E80">
            <v>54.0271444082519</v>
          </cell>
          <cell r="F80">
            <v>55.436482084690553</v>
          </cell>
          <cell r="G80">
            <v>56.800217155266019</v>
          </cell>
          <cell r="H80">
            <v>57.052117263843648</v>
          </cell>
          <cell r="I80">
            <v>59.071661237785015</v>
          </cell>
          <cell r="J80">
            <v>57.953311617806733</v>
          </cell>
          <cell r="K80">
            <v>56.11726384364821</v>
          </cell>
          <cell r="L80">
            <v>55.575461454940282</v>
          </cell>
          <cell r="M80">
            <v>56.469055374592834</v>
          </cell>
          <cell r="N80">
            <v>53.839305103148753</v>
          </cell>
          <cell r="O80">
            <v>52.723127035830622</v>
          </cell>
          <cell r="P80">
            <v>667.46905537459281</v>
          </cell>
        </row>
        <row r="81">
          <cell r="A81" t="str">
            <v>Average Weekly Cost Per Family</v>
          </cell>
          <cell r="C81">
            <v>12.835943372588323</v>
          </cell>
        </row>
        <row r="82">
          <cell r="A82" t="str">
            <v>Average Monthly Cost Per Family</v>
          </cell>
          <cell r="C82">
            <v>55.62242128121607</v>
          </cell>
        </row>
        <row r="83">
          <cell r="A83" t="str">
            <v>Average Annual Cost Per Family</v>
          </cell>
          <cell r="C83">
            <v>667.46905537459281</v>
          </cell>
        </row>
      </sheetData>
      <sheetData sheetId="1" refreshError="1">
        <row r="1">
          <cell r="C1" t="str">
            <v>2007A</v>
          </cell>
          <cell r="D1" t="str">
            <v>2008A</v>
          </cell>
          <cell r="E1" t="str">
            <v>2009A (2Q)</v>
          </cell>
          <cell r="F1" t="str">
            <v>2010E</v>
          </cell>
          <cell r="G1" t="str">
            <v>2010E Adjusted</v>
          </cell>
        </row>
        <row r="3">
          <cell r="A3" t="str">
            <v>Total Operating Revenue</v>
          </cell>
          <cell r="F3">
            <v>598740</v>
          </cell>
          <cell r="G3">
            <v>557505.6</v>
          </cell>
        </row>
        <row r="4">
          <cell r="A4" t="str">
            <v>Total Operating Expense</v>
          </cell>
          <cell r="F4">
            <v>597414</v>
          </cell>
          <cell r="G4">
            <v>624479.69999999995</v>
          </cell>
        </row>
        <row r="5">
          <cell r="A5" t="str">
            <v>Net Operating Profit</v>
          </cell>
          <cell r="F5">
            <v>1326</v>
          </cell>
          <cell r="G5">
            <v>-66974.099999999977</v>
          </cell>
        </row>
        <row r="7">
          <cell r="A7" t="str">
            <v>Total Extraordinary Operating Revenue</v>
          </cell>
          <cell r="F7">
            <v>32750</v>
          </cell>
          <cell r="G7">
            <v>31112.5</v>
          </cell>
        </row>
        <row r="8">
          <cell r="A8" t="str">
            <v>Total Extraordinary Operating Expense</v>
          </cell>
          <cell r="F8">
            <v>25250</v>
          </cell>
          <cell r="G8">
            <v>26512.5</v>
          </cell>
        </row>
        <row r="9">
          <cell r="A9" t="str">
            <v>Net Extraordinary Profit</v>
          </cell>
          <cell r="F9">
            <v>7500</v>
          </cell>
          <cell r="G9">
            <v>4600</v>
          </cell>
        </row>
        <row r="11">
          <cell r="A11" t="str">
            <v>Total Capital Revenues</v>
          </cell>
          <cell r="F11">
            <v>250000</v>
          </cell>
          <cell r="G11">
            <v>237500</v>
          </cell>
        </row>
        <row r="12">
          <cell r="A12" t="str">
            <v>Total Capital Expenditures</v>
          </cell>
          <cell r="F12">
            <v>243500</v>
          </cell>
          <cell r="G12">
            <v>255675</v>
          </cell>
        </row>
        <row r="13">
          <cell r="A13" t="str">
            <v>Net Capital Profit</v>
          </cell>
          <cell r="F13">
            <v>6500</v>
          </cell>
          <cell r="G13">
            <v>-18175</v>
          </cell>
        </row>
        <row r="16">
          <cell r="A16" t="str">
            <v>Ordinary Revenues</v>
          </cell>
        </row>
        <row r="18">
          <cell r="A18">
            <v>3000</v>
          </cell>
          <cell r="B18" t="str">
            <v>SUNDAY &amp; HOLY DAY COLLECTIONS</v>
          </cell>
          <cell r="C18">
            <v>369446</v>
          </cell>
          <cell r="D18">
            <v>411185</v>
          </cell>
          <cell r="E18">
            <v>211487</v>
          </cell>
          <cell r="F18">
            <v>425900</v>
          </cell>
          <cell r="G18">
            <v>390625.75</v>
          </cell>
        </row>
        <row r="19">
          <cell r="B19" t="str">
            <v>Sunday Collections</v>
          </cell>
          <cell r="C19">
            <v>367933</v>
          </cell>
          <cell r="D19">
            <v>410314</v>
          </cell>
          <cell r="E19">
            <v>210762</v>
          </cell>
          <cell r="F19">
            <v>425000</v>
          </cell>
          <cell r="G19">
            <v>389798.3</v>
          </cell>
        </row>
        <row r="20">
          <cell r="B20" t="str">
            <v>Holy Day Collections</v>
          </cell>
          <cell r="C20">
            <v>1513</v>
          </cell>
          <cell r="D20">
            <v>871</v>
          </cell>
          <cell r="E20">
            <v>725</v>
          </cell>
          <cell r="F20">
            <v>900</v>
          </cell>
          <cell r="G20">
            <v>827.45</v>
          </cell>
        </row>
        <row r="22">
          <cell r="A22">
            <v>3020</v>
          </cell>
          <cell r="B22" t="str">
            <v>CHRISTMAS COLLECTION</v>
          </cell>
          <cell r="C22">
            <v>36477</v>
          </cell>
          <cell r="D22">
            <v>39084</v>
          </cell>
          <cell r="E22">
            <v>39595</v>
          </cell>
          <cell r="F22">
            <v>37000</v>
          </cell>
          <cell r="G22">
            <v>37129.800000000003</v>
          </cell>
        </row>
        <row r="23">
          <cell r="B23" t="str">
            <v>Christmas Collection</v>
          </cell>
          <cell r="C23">
            <v>36477</v>
          </cell>
          <cell r="D23">
            <v>39084</v>
          </cell>
          <cell r="E23">
            <v>39595</v>
          </cell>
          <cell r="F23">
            <v>37000</v>
          </cell>
          <cell r="G23">
            <v>37129.800000000003</v>
          </cell>
        </row>
        <row r="25">
          <cell r="A25">
            <v>3030</v>
          </cell>
          <cell r="B25" t="str">
            <v>EASTER COLLECTION</v>
          </cell>
          <cell r="C25">
            <v>36085</v>
          </cell>
          <cell r="D25">
            <v>25938</v>
          </cell>
          <cell r="E25">
            <v>0</v>
          </cell>
          <cell r="F25">
            <v>26000</v>
          </cell>
          <cell r="G25">
            <v>24641.1</v>
          </cell>
        </row>
        <row r="26">
          <cell r="B26" t="str">
            <v>Easter Collection</v>
          </cell>
          <cell r="C26">
            <v>36085</v>
          </cell>
          <cell r="D26">
            <v>25938</v>
          </cell>
          <cell r="F26">
            <v>26000</v>
          </cell>
          <cell r="G26">
            <v>24641.1</v>
          </cell>
        </row>
        <row r="28">
          <cell r="A28">
            <v>3040</v>
          </cell>
          <cell r="B28" t="str">
            <v xml:space="preserve">OTHER COLLECTIONS </v>
          </cell>
          <cell r="C28">
            <v>8802</v>
          </cell>
          <cell r="D28">
            <v>8121</v>
          </cell>
          <cell r="E28">
            <v>3564</v>
          </cell>
          <cell r="F28">
            <v>7700</v>
          </cell>
          <cell r="G28">
            <v>7714.95</v>
          </cell>
        </row>
        <row r="29">
          <cell r="B29" t="str">
            <v>Flowers</v>
          </cell>
          <cell r="C29">
            <v>287</v>
          </cell>
          <cell r="D29">
            <v>882</v>
          </cell>
          <cell r="E29">
            <v>348</v>
          </cell>
          <cell r="F29">
            <v>700</v>
          </cell>
          <cell r="G29">
            <v>837.9</v>
          </cell>
        </row>
        <row r="30">
          <cell r="B30" t="str">
            <v>Building Mantienance</v>
          </cell>
          <cell r="C30">
            <v>8515</v>
          </cell>
          <cell r="D30">
            <v>7239</v>
          </cell>
          <cell r="E30">
            <v>3216</v>
          </cell>
          <cell r="F30">
            <v>7000</v>
          </cell>
          <cell r="G30">
            <v>6877.05</v>
          </cell>
        </row>
        <row r="32">
          <cell r="A32">
            <v>3100</v>
          </cell>
          <cell r="B32" t="str">
            <v>TUITION</v>
          </cell>
          <cell r="F32">
            <v>13575</v>
          </cell>
          <cell r="G32">
            <v>12896.25</v>
          </cell>
        </row>
        <row r="33">
          <cell r="B33" t="str">
            <v>Catechesis of the Good Shepherd</v>
          </cell>
          <cell r="F33">
            <v>10000</v>
          </cell>
          <cell r="G33">
            <v>9500</v>
          </cell>
        </row>
        <row r="34">
          <cell r="B34" t="str">
            <v>Traditional CCD</v>
          </cell>
          <cell r="F34">
            <v>1875</v>
          </cell>
          <cell r="G34">
            <v>1781.25</v>
          </cell>
        </row>
        <row r="35">
          <cell r="B35" t="str">
            <v>CCFC - French Religious Education</v>
          </cell>
          <cell r="F35">
            <v>1700</v>
          </cell>
          <cell r="G35">
            <v>1615</v>
          </cell>
        </row>
        <row r="37">
          <cell r="A37">
            <v>3110</v>
          </cell>
          <cell r="B37" t="str">
            <v>FEES</v>
          </cell>
          <cell r="F37">
            <v>850</v>
          </cell>
          <cell r="G37">
            <v>807.5</v>
          </cell>
        </row>
        <row r="38">
          <cell r="B38" t="str">
            <v>Religious Education Fees</v>
          </cell>
          <cell r="F38">
            <v>500</v>
          </cell>
          <cell r="G38">
            <v>475</v>
          </cell>
        </row>
        <row r="40">
          <cell r="B40" t="str">
            <v>Marriage "Prepare" Fees</v>
          </cell>
          <cell r="F40">
            <v>350</v>
          </cell>
          <cell r="G40">
            <v>332.5</v>
          </cell>
        </row>
        <row r="42">
          <cell r="A42">
            <v>3200</v>
          </cell>
          <cell r="B42" t="str">
            <v>BOOKSTORE INCOME</v>
          </cell>
          <cell r="F42">
            <v>0</v>
          </cell>
          <cell r="G42">
            <v>0</v>
          </cell>
        </row>
        <row r="44">
          <cell r="A44">
            <v>3350</v>
          </cell>
          <cell r="B44" t="str">
            <v>LEASE AND/OR RENTAL INCOME</v>
          </cell>
          <cell r="F44">
            <v>10000</v>
          </cell>
          <cell r="G44">
            <v>9500</v>
          </cell>
        </row>
        <row r="45">
          <cell r="B45" t="str">
            <v>Parking Income</v>
          </cell>
          <cell r="F45">
            <v>7500</v>
          </cell>
          <cell r="G45">
            <v>7125</v>
          </cell>
        </row>
        <row r="46">
          <cell r="B46" t="str">
            <v>Hall Rental</v>
          </cell>
          <cell r="F46">
            <v>2500</v>
          </cell>
          <cell r="G46">
            <v>2375</v>
          </cell>
        </row>
        <row r="48">
          <cell r="A48">
            <v>3450</v>
          </cell>
          <cell r="B48" t="str">
            <v>FUND RAISING NET INCOME</v>
          </cell>
          <cell r="F48">
            <v>63900</v>
          </cell>
          <cell r="G48">
            <v>60705</v>
          </cell>
        </row>
        <row r="49">
          <cell r="B49" t="str">
            <v>Major annual fund raiser (Nov 20, 2009)</v>
          </cell>
          <cell r="F49">
            <v>60000</v>
          </cell>
          <cell r="G49">
            <v>57000</v>
          </cell>
        </row>
        <row r="50">
          <cell r="B50" t="str">
            <v>Greenery sale</v>
          </cell>
          <cell r="F50">
            <v>500</v>
          </cell>
          <cell r="G50">
            <v>475</v>
          </cell>
        </row>
        <row r="51">
          <cell r="B51" t="str">
            <v>Breakfast with Santa</v>
          </cell>
          <cell r="F51">
            <v>800</v>
          </cell>
          <cell r="G51">
            <v>760</v>
          </cell>
        </row>
        <row r="52">
          <cell r="B52" t="str">
            <v>Book Sale</v>
          </cell>
          <cell r="F52">
            <v>1000</v>
          </cell>
          <cell r="G52">
            <v>950</v>
          </cell>
        </row>
        <row r="53">
          <cell r="B53" t="str">
            <v>Recycling</v>
          </cell>
          <cell r="F53">
            <v>600</v>
          </cell>
          <cell r="G53">
            <v>570</v>
          </cell>
        </row>
        <row r="54">
          <cell r="B54" t="str">
            <v>Dinner Dance</v>
          </cell>
          <cell r="F54">
            <v>1000</v>
          </cell>
          <cell r="G54">
            <v>950</v>
          </cell>
        </row>
        <row r="56">
          <cell r="A56">
            <v>3500</v>
          </cell>
          <cell r="B56" t="str">
            <v>INTEREST &amp; INVESTMENT INCOME</v>
          </cell>
          <cell r="F56">
            <v>315</v>
          </cell>
          <cell r="G56">
            <v>299.25</v>
          </cell>
        </row>
        <row r="57">
          <cell r="B57" t="str">
            <v>Bal with Arch</v>
          </cell>
          <cell r="F57">
            <v>240</v>
          </cell>
          <cell r="G57">
            <v>228</v>
          </cell>
        </row>
        <row r="58">
          <cell r="B58" t="str">
            <v>Bal with Bank</v>
          </cell>
          <cell r="F58">
            <v>75</v>
          </cell>
          <cell r="G58">
            <v>71.25</v>
          </cell>
        </row>
        <row r="60">
          <cell r="A60">
            <v>3550</v>
          </cell>
          <cell r="B60" t="str">
            <v>BINGO INCOME</v>
          </cell>
          <cell r="F60">
            <v>0</v>
          </cell>
          <cell r="G60">
            <v>0</v>
          </cell>
        </row>
        <row r="62">
          <cell r="A62">
            <v>3600</v>
          </cell>
          <cell r="B62" t="str">
            <v>AUXILIARY GROUPS</v>
          </cell>
          <cell r="F62">
            <v>0</v>
          </cell>
          <cell r="G62">
            <v>0</v>
          </cell>
        </row>
        <row r="64">
          <cell r="A64">
            <v>3700</v>
          </cell>
          <cell r="B64" t="str">
            <v xml:space="preserve">MISCELLANEOUS INCOME </v>
          </cell>
          <cell r="F64">
            <v>13500</v>
          </cell>
          <cell r="G64">
            <v>13186</v>
          </cell>
        </row>
        <row r="65">
          <cell r="B65" t="str">
            <v>Weddings</v>
          </cell>
          <cell r="F65">
            <v>4000</v>
          </cell>
          <cell r="G65">
            <v>3800</v>
          </cell>
        </row>
        <row r="66">
          <cell r="B66" t="str">
            <v>Baptisms</v>
          </cell>
          <cell r="F66">
            <v>2000</v>
          </cell>
          <cell r="G66">
            <v>1900</v>
          </cell>
        </row>
        <row r="67">
          <cell r="B67" t="str">
            <v>Mass Stipends (1/2 with Intentions)</v>
          </cell>
          <cell r="F67">
            <v>1300</v>
          </cell>
          <cell r="G67">
            <v>1235</v>
          </cell>
        </row>
        <row r="68">
          <cell r="B68" t="str">
            <v>Votive Candles</v>
          </cell>
          <cell r="C68">
            <v>2582</v>
          </cell>
          <cell r="D68">
            <v>2880</v>
          </cell>
          <cell r="E68">
            <v>1248</v>
          </cell>
          <cell r="F68">
            <v>2500</v>
          </cell>
          <cell r="G68">
            <v>2736</v>
          </cell>
        </row>
        <row r="69">
          <cell r="B69" t="str">
            <v>Coffee &amp; Donuts (9:00 am)</v>
          </cell>
          <cell r="F69">
            <v>1200</v>
          </cell>
          <cell r="G69">
            <v>1140</v>
          </cell>
        </row>
        <row r="70">
          <cell r="B70" t="str">
            <v>Other donations</v>
          </cell>
          <cell r="F70">
            <v>2500</v>
          </cell>
          <cell r="G70">
            <v>2375</v>
          </cell>
        </row>
        <row r="72">
          <cell r="A72" t="str">
            <v>Total Operating Revenue</v>
          </cell>
          <cell r="F72">
            <v>598740</v>
          </cell>
          <cell r="G72">
            <v>557505.6</v>
          </cell>
        </row>
        <row r="74">
          <cell r="A74" t="str">
            <v>Ordinar Expense</v>
          </cell>
        </row>
        <row r="76">
          <cell r="A76">
            <v>4010</v>
          </cell>
          <cell r="B76" t="str">
            <v>SALARIES</v>
          </cell>
          <cell r="F76">
            <v>260464</v>
          </cell>
          <cell r="G76">
            <v>273487.2</v>
          </cell>
        </row>
        <row r="78">
          <cell r="A78">
            <v>4030</v>
          </cell>
          <cell r="B78" t="str">
            <v>HEALTH INSURANCE  EMPLOYER PAID</v>
          </cell>
          <cell r="F78">
            <v>35520</v>
          </cell>
          <cell r="G78">
            <v>37296</v>
          </cell>
        </row>
        <row r="80">
          <cell r="A80">
            <v>4040</v>
          </cell>
          <cell r="B80" t="str">
            <v>EMPLOYER FICA</v>
          </cell>
          <cell r="F80">
            <v>16263</v>
          </cell>
          <cell r="G80">
            <v>17076.150000000001</v>
          </cell>
        </row>
        <row r="82">
          <cell r="A82">
            <v>4050</v>
          </cell>
          <cell r="B82" t="str">
            <v>FRINGE BENEFITS</v>
          </cell>
          <cell r="F82">
            <v>11131</v>
          </cell>
          <cell r="G82">
            <v>11687.55</v>
          </cell>
        </row>
        <row r="84">
          <cell r="A84">
            <v>4060</v>
          </cell>
          <cell r="B84" t="str">
            <v>PROFESSIONAL GROWTH/ MINISTERIAL/ OTHER</v>
          </cell>
          <cell r="F84">
            <v>13400</v>
          </cell>
          <cell r="G84">
            <v>14070</v>
          </cell>
        </row>
        <row r="86">
          <cell r="A86">
            <v>4100</v>
          </cell>
          <cell r="B86" t="str">
            <v>BOOKS &amp; SUPPLIES, NON LITURGICAL</v>
          </cell>
          <cell r="F86">
            <v>5250</v>
          </cell>
          <cell r="G86">
            <v>5512.5</v>
          </cell>
        </row>
        <row r="87">
          <cell r="B87" t="str">
            <v>Catechisms - RCIA</v>
          </cell>
          <cell r="F87">
            <v>100</v>
          </cell>
          <cell r="G87">
            <v>105</v>
          </cell>
        </row>
        <row r="88">
          <cell r="B88" t="str">
            <v>Bibles - RCIA</v>
          </cell>
          <cell r="F88">
            <v>50</v>
          </cell>
          <cell r="G88">
            <v>52.5</v>
          </cell>
        </row>
        <row r="89">
          <cell r="B89" t="str">
            <v>Traditional CCD books and materials</v>
          </cell>
          <cell r="F89">
            <v>500</v>
          </cell>
          <cell r="G89">
            <v>525</v>
          </cell>
        </row>
        <row r="90">
          <cell r="B90" t="str">
            <v>Cat. of the Good Shepherd books and materials</v>
          </cell>
          <cell r="F90">
            <v>1000</v>
          </cell>
          <cell r="G90">
            <v>1050</v>
          </cell>
        </row>
        <row r="91">
          <cell r="B91" t="str">
            <v>CCFC - French CCD Books and materials</v>
          </cell>
          <cell r="F91">
            <v>300</v>
          </cell>
          <cell r="G91">
            <v>315</v>
          </cell>
        </row>
        <row r="92">
          <cell r="B92" t="str">
            <v>SPRED Materials</v>
          </cell>
          <cell r="F92">
            <v>300</v>
          </cell>
          <cell r="G92">
            <v>315</v>
          </cell>
        </row>
        <row r="93">
          <cell r="B93" t="str">
            <v>CDs for resale</v>
          </cell>
          <cell r="F93">
            <v>200</v>
          </cell>
          <cell r="G93">
            <v>210</v>
          </cell>
        </row>
        <row r="94">
          <cell r="B94" t="str">
            <v>Newspapers, magazines and pamphlets</v>
          </cell>
          <cell r="F94">
            <v>800</v>
          </cell>
          <cell r="G94">
            <v>840</v>
          </cell>
        </row>
        <row r="95">
          <cell r="B95" t="str">
            <v>Offertory supplies (contribution envelopes primarily)</v>
          </cell>
          <cell r="F95">
            <v>2000</v>
          </cell>
          <cell r="G95">
            <v>2100</v>
          </cell>
        </row>
        <row r="97">
          <cell r="A97">
            <v>4150</v>
          </cell>
          <cell r="B97" t="str">
            <v>ADMINISTRATIVE EXPENSES</v>
          </cell>
          <cell r="F97">
            <v>20240</v>
          </cell>
          <cell r="G97">
            <v>21252</v>
          </cell>
        </row>
        <row r="98">
          <cell r="B98" t="str">
            <v>Office Equip. -Supplies and maintenance</v>
          </cell>
          <cell r="F98">
            <v>2000</v>
          </cell>
          <cell r="G98">
            <v>2100</v>
          </cell>
        </row>
        <row r="99">
          <cell r="B99" t="str">
            <v>Postage</v>
          </cell>
          <cell r="F99">
            <v>2500</v>
          </cell>
          <cell r="G99">
            <v>2625</v>
          </cell>
        </row>
        <row r="100">
          <cell r="B100" t="str">
            <v>Bank Fees (Primarily discounts and fees on credits card donations)</v>
          </cell>
          <cell r="F100">
            <v>6000</v>
          </cell>
          <cell r="G100">
            <v>6300</v>
          </cell>
        </row>
        <row r="101">
          <cell r="B101" t="str">
            <v>Outside printing costs</v>
          </cell>
          <cell r="F101">
            <v>2200</v>
          </cell>
          <cell r="G101">
            <v>2310</v>
          </cell>
        </row>
        <row r="102">
          <cell r="B102" t="str">
            <v>Professional service fees</v>
          </cell>
        </row>
        <row r="103">
          <cell r="B103" t="str">
            <v xml:space="preserve">   Outside technical assistance (Telph &amp; Network)</v>
          </cell>
          <cell r="F103">
            <v>2500</v>
          </cell>
          <cell r="G103">
            <v>2625</v>
          </cell>
        </row>
        <row r="104">
          <cell r="B104" t="str">
            <v xml:space="preserve">   Assistant at Church of Our Saviour (CGS)</v>
          </cell>
          <cell r="F104">
            <v>1500</v>
          </cell>
          <cell r="G104">
            <v>1575</v>
          </cell>
        </row>
        <row r="105">
          <cell r="B105" t="str">
            <v xml:space="preserve">   Payroll processing</v>
          </cell>
          <cell r="F105">
            <v>1040</v>
          </cell>
          <cell r="G105">
            <v>1092</v>
          </cell>
        </row>
        <row r="106">
          <cell r="B106" t="str">
            <v>Office supplies (Paper &amp; Other General Office Supplies)</v>
          </cell>
          <cell r="F106">
            <v>1500</v>
          </cell>
          <cell r="G106">
            <v>1575</v>
          </cell>
        </row>
        <row r="107">
          <cell r="B107" t="str">
            <v>Other</v>
          </cell>
          <cell r="F107">
            <v>1000</v>
          </cell>
          <cell r="G107">
            <v>1050</v>
          </cell>
        </row>
        <row r="109">
          <cell r="A109">
            <v>4200</v>
          </cell>
          <cell r="B109" t="str">
            <v>TRANSPORTATION</v>
          </cell>
          <cell r="F109">
            <v>500</v>
          </cell>
          <cell r="G109">
            <v>525</v>
          </cell>
        </row>
        <row r="110">
          <cell r="B110" t="str">
            <v>Reimbursement of employee travel expenses</v>
          </cell>
          <cell r="F110">
            <v>500</v>
          </cell>
          <cell r="G110">
            <v>525</v>
          </cell>
        </row>
        <row r="112">
          <cell r="A112">
            <v>4250</v>
          </cell>
          <cell r="B112" t="str">
            <v>FOOD SERVICES &amp; MEALS</v>
          </cell>
          <cell r="F112">
            <v>12798</v>
          </cell>
          <cell r="G112">
            <v>13437.9</v>
          </cell>
        </row>
        <row r="113">
          <cell r="B113" t="str">
            <v>Priest meal allowance</v>
          </cell>
          <cell r="F113">
            <v>6048</v>
          </cell>
          <cell r="G113">
            <v>6350.4</v>
          </cell>
        </row>
        <row r="114">
          <cell r="B114" t="str">
            <v>Groceries</v>
          </cell>
          <cell r="F114">
            <v>6000</v>
          </cell>
          <cell r="G114">
            <v>6300</v>
          </cell>
        </row>
        <row r="115">
          <cell r="B115" t="str">
            <v>Catering</v>
          </cell>
          <cell r="F115">
            <v>750</v>
          </cell>
          <cell r="G115">
            <v>787.5</v>
          </cell>
        </row>
        <row r="117">
          <cell r="A117">
            <v>4400</v>
          </cell>
          <cell r="B117" t="str">
            <v>TELEPHONE</v>
          </cell>
          <cell r="C117">
            <v>2332</v>
          </cell>
          <cell r="D117">
            <v>1935</v>
          </cell>
          <cell r="E117">
            <v>1420</v>
          </cell>
          <cell r="F117">
            <v>2800</v>
          </cell>
          <cell r="G117">
            <v>2940</v>
          </cell>
        </row>
        <row r="118">
          <cell r="B118" t="str">
            <v>Telephone</v>
          </cell>
          <cell r="C118">
            <v>2332</v>
          </cell>
          <cell r="D118">
            <v>1935</v>
          </cell>
          <cell r="E118">
            <v>1420</v>
          </cell>
          <cell r="F118">
            <v>2800</v>
          </cell>
          <cell r="G118">
            <v>2940</v>
          </cell>
        </row>
        <row r="120">
          <cell r="A120">
            <v>4410</v>
          </cell>
          <cell r="B120" t="str">
            <v>HEATING FUEL</v>
          </cell>
          <cell r="C120">
            <v>19156</v>
          </cell>
          <cell r="D120">
            <v>21660</v>
          </cell>
          <cell r="E120">
            <v>8640</v>
          </cell>
          <cell r="F120">
            <v>25000</v>
          </cell>
          <cell r="G120">
            <v>26250</v>
          </cell>
        </row>
        <row r="121">
          <cell r="B121" t="str">
            <v>Heating Fuel</v>
          </cell>
          <cell r="C121">
            <v>19156</v>
          </cell>
          <cell r="D121">
            <v>21660</v>
          </cell>
          <cell r="E121">
            <v>8640</v>
          </cell>
          <cell r="F121">
            <v>25000</v>
          </cell>
          <cell r="G121">
            <v>26250</v>
          </cell>
        </row>
        <row r="123">
          <cell r="A123">
            <v>4420</v>
          </cell>
          <cell r="B123" t="str">
            <v>ELECTRICITY</v>
          </cell>
          <cell r="C123">
            <v>16915</v>
          </cell>
          <cell r="D123">
            <v>14415</v>
          </cell>
          <cell r="E123">
            <v>9472</v>
          </cell>
          <cell r="F123">
            <v>18000</v>
          </cell>
          <cell r="G123">
            <v>18900</v>
          </cell>
        </row>
        <row r="124">
          <cell r="B124" t="str">
            <v>Electricity</v>
          </cell>
          <cell r="C124">
            <v>16915</v>
          </cell>
          <cell r="D124">
            <v>14415</v>
          </cell>
          <cell r="E124">
            <v>9472</v>
          </cell>
          <cell r="F124">
            <v>18000</v>
          </cell>
          <cell r="G124">
            <v>18900</v>
          </cell>
        </row>
        <row r="126">
          <cell r="A126">
            <v>4430</v>
          </cell>
          <cell r="B126" t="str">
            <v>OTHER UTILITIES</v>
          </cell>
          <cell r="F126">
            <v>2630</v>
          </cell>
          <cell r="G126">
            <v>2761.5</v>
          </cell>
        </row>
        <row r="127">
          <cell r="B127" t="str">
            <v>Water</v>
          </cell>
          <cell r="F127">
            <v>650</v>
          </cell>
          <cell r="G127">
            <v>682.5</v>
          </cell>
        </row>
        <row r="128">
          <cell r="B128" t="str">
            <v>Network</v>
          </cell>
          <cell r="F128">
            <v>600</v>
          </cell>
          <cell r="G128">
            <v>630</v>
          </cell>
        </row>
        <row r="129">
          <cell r="B129" t="str">
            <v>Satellite</v>
          </cell>
          <cell r="F129">
            <v>1380</v>
          </cell>
          <cell r="G129">
            <v>1449</v>
          </cell>
        </row>
        <row r="131">
          <cell r="A131">
            <v>4450</v>
          </cell>
          <cell r="B131" t="str">
            <v>MAINTENANCE &amp; BUILDING REPAIRS</v>
          </cell>
          <cell r="F131">
            <v>28170</v>
          </cell>
          <cell r="G131">
            <v>29578.5</v>
          </cell>
        </row>
        <row r="132">
          <cell r="B132" t="str">
            <v>Grounds Services</v>
          </cell>
        </row>
        <row r="133">
          <cell r="B133" t="str">
            <v xml:space="preserve">    Landscaping</v>
          </cell>
          <cell r="F133">
            <v>2200</v>
          </cell>
          <cell r="G133">
            <v>2310</v>
          </cell>
        </row>
        <row r="134">
          <cell r="B134" t="str">
            <v xml:space="preserve">    Snow removal</v>
          </cell>
          <cell r="F134">
            <v>1500</v>
          </cell>
          <cell r="G134">
            <v>1575</v>
          </cell>
        </row>
        <row r="135">
          <cell r="B135" t="str">
            <v xml:space="preserve">    Pest control</v>
          </cell>
          <cell r="F135">
            <v>2040</v>
          </cell>
          <cell r="G135">
            <v>2142</v>
          </cell>
        </row>
        <row r="136">
          <cell r="B136" t="str">
            <v xml:space="preserve">    Sprinkler system</v>
          </cell>
          <cell r="F136">
            <v>400</v>
          </cell>
          <cell r="G136">
            <v>420</v>
          </cell>
        </row>
        <row r="137">
          <cell r="B137" t="str">
            <v xml:space="preserve">    Tree care</v>
          </cell>
          <cell r="F137">
            <v>200</v>
          </cell>
          <cell r="G137">
            <v>210</v>
          </cell>
        </row>
        <row r="139">
          <cell r="B139" t="str">
            <v>Equipment Services &amp; Repairs</v>
          </cell>
        </row>
        <row r="140">
          <cell r="B140" t="str">
            <v xml:space="preserve">    Ansul system</v>
          </cell>
          <cell r="F140">
            <v>260</v>
          </cell>
          <cell r="G140">
            <v>273</v>
          </cell>
        </row>
        <row r="141">
          <cell r="B141" t="str">
            <v xml:space="preserve">    Fire extinguishers</v>
          </cell>
          <cell r="F141">
            <v>800</v>
          </cell>
          <cell r="G141">
            <v>840</v>
          </cell>
        </row>
        <row r="142">
          <cell r="B142" t="str">
            <v xml:space="preserve">    Piano tuning</v>
          </cell>
          <cell r="F142">
            <v>350</v>
          </cell>
          <cell r="G142">
            <v>367.5</v>
          </cell>
        </row>
        <row r="143">
          <cell r="B143" t="str">
            <v xml:space="preserve">    HVAC</v>
          </cell>
          <cell r="F143">
            <v>9120</v>
          </cell>
          <cell r="G143">
            <v>9576</v>
          </cell>
        </row>
        <row r="144">
          <cell r="B144" t="str">
            <v xml:space="preserve">    Fire pump test</v>
          </cell>
          <cell r="F144">
            <v>600</v>
          </cell>
          <cell r="G144">
            <v>630</v>
          </cell>
        </row>
        <row r="145">
          <cell r="B145" t="str">
            <v xml:space="preserve">    Equipment repairs</v>
          </cell>
          <cell r="F145">
            <v>500</v>
          </cell>
          <cell r="G145">
            <v>525</v>
          </cell>
        </row>
        <row r="146">
          <cell r="B146" t="str">
            <v xml:space="preserve">    Kitchen equipment</v>
          </cell>
          <cell r="F146">
            <v>1000</v>
          </cell>
          <cell r="G146">
            <v>1050</v>
          </cell>
        </row>
        <row r="148">
          <cell r="B148" t="str">
            <v>Security</v>
          </cell>
          <cell r="F148">
            <v>600</v>
          </cell>
          <cell r="G148">
            <v>630</v>
          </cell>
        </row>
        <row r="149">
          <cell r="B149" t="str">
            <v xml:space="preserve">Grounds supplies </v>
          </cell>
          <cell r="F149">
            <v>2500</v>
          </cell>
          <cell r="G149">
            <v>2625</v>
          </cell>
        </row>
        <row r="150">
          <cell r="B150" t="str">
            <v>Bldg repairs</v>
          </cell>
          <cell r="F150">
            <v>5000</v>
          </cell>
          <cell r="G150">
            <v>5250</v>
          </cell>
        </row>
        <row r="151">
          <cell r="B151" t="str">
            <v>Equipment rental</v>
          </cell>
          <cell r="F151">
            <v>300</v>
          </cell>
          <cell r="G151">
            <v>315</v>
          </cell>
        </row>
        <row r="152">
          <cell r="B152" t="str">
            <v>Janitorial supplies</v>
          </cell>
          <cell r="F152">
            <v>800</v>
          </cell>
          <cell r="G152">
            <v>840</v>
          </cell>
        </row>
        <row r="154">
          <cell r="A154">
            <v>4550</v>
          </cell>
          <cell r="B154" t="str">
            <v>BINGO EXPENSES</v>
          </cell>
          <cell r="F154">
            <v>0</v>
          </cell>
          <cell r="G154">
            <v>0</v>
          </cell>
        </row>
        <row r="156">
          <cell r="A156">
            <v>4600</v>
          </cell>
          <cell r="B156" t="str">
            <v>INTEREST EXPENSE</v>
          </cell>
          <cell r="F156">
            <v>0</v>
          </cell>
          <cell r="G156">
            <v>0</v>
          </cell>
        </row>
        <row r="158">
          <cell r="A158">
            <v>4650</v>
          </cell>
          <cell r="B158" t="str">
            <v>ALTAR &amp; LITURGICAL SUPPLIES</v>
          </cell>
          <cell r="F158">
            <v>13900</v>
          </cell>
          <cell r="G158">
            <v>14595</v>
          </cell>
        </row>
        <row r="159">
          <cell r="B159" t="str">
            <v>Instrumental music books</v>
          </cell>
          <cell r="F159">
            <v>250</v>
          </cell>
          <cell r="G159">
            <v>262.5</v>
          </cell>
        </row>
        <row r="160">
          <cell r="B160" t="str">
            <v>Choir hymnals</v>
          </cell>
          <cell r="F160">
            <v>250</v>
          </cell>
          <cell r="G160">
            <v>262.5</v>
          </cell>
        </row>
        <row r="161">
          <cell r="B161" t="str">
            <v>Landscape piano book replacement</v>
          </cell>
          <cell r="F161">
            <v>100</v>
          </cell>
          <cell r="G161">
            <v>105</v>
          </cell>
        </row>
        <row r="162">
          <cell r="B162" t="str">
            <v>Children's Liturgy of the Word books and materials</v>
          </cell>
          <cell r="F162">
            <v>500</v>
          </cell>
          <cell r="G162">
            <v>525</v>
          </cell>
        </row>
        <row r="163">
          <cell r="B163" t="str">
            <v>Hosts/Wine</v>
          </cell>
          <cell r="F163">
            <v>3000</v>
          </cell>
          <cell r="G163">
            <v>3150</v>
          </cell>
        </row>
        <row r="164">
          <cell r="B164" t="str">
            <v>Candles</v>
          </cell>
          <cell r="F164">
            <v>3200</v>
          </cell>
          <cell r="G164">
            <v>3360</v>
          </cell>
        </row>
        <row r="165">
          <cell r="B165" t="str">
            <v>Missalettes</v>
          </cell>
          <cell r="F165">
            <v>800</v>
          </cell>
          <cell r="G165">
            <v>840</v>
          </cell>
        </row>
        <row r="166">
          <cell r="B166" t="str">
            <v>Liturgical books</v>
          </cell>
          <cell r="F166">
            <v>1000</v>
          </cell>
          <cell r="G166">
            <v>1050</v>
          </cell>
        </row>
        <row r="167">
          <cell r="B167" t="str">
            <v>Flowers</v>
          </cell>
          <cell r="F167">
            <v>2800</v>
          </cell>
          <cell r="G167">
            <v>2940</v>
          </cell>
        </row>
        <row r="168">
          <cell r="B168" t="str">
            <v>Other</v>
          </cell>
          <cell r="F168">
            <v>2000</v>
          </cell>
          <cell r="G168">
            <v>2100</v>
          </cell>
        </row>
        <row r="170">
          <cell r="A170">
            <v>4700</v>
          </cell>
          <cell r="B170" t="str">
            <v>FURNISHINGS/EQUIPMENT</v>
          </cell>
          <cell r="F170">
            <v>11830</v>
          </cell>
          <cell r="G170">
            <v>12421.5</v>
          </cell>
        </row>
        <row r="171">
          <cell r="B171" t="str">
            <v>Vacuum Cleaner x 2 (Rectory / Church)</v>
          </cell>
          <cell r="F171">
            <v>1000</v>
          </cell>
          <cell r="G171">
            <v>1050</v>
          </cell>
        </row>
        <row r="172">
          <cell r="B172" t="str">
            <v>Small Copier - Rectory Office</v>
          </cell>
          <cell r="F172">
            <v>1200</v>
          </cell>
          <cell r="G172">
            <v>1260</v>
          </cell>
        </row>
        <row r="173">
          <cell r="B173" t="str">
            <v>Printers - Potential replacements</v>
          </cell>
          <cell r="F173">
            <v>300</v>
          </cell>
          <cell r="G173">
            <v>315</v>
          </cell>
        </row>
        <row r="174">
          <cell r="B174" t="str">
            <v>Projection screen</v>
          </cell>
          <cell r="F174">
            <v>180</v>
          </cell>
          <cell r="G174">
            <v>189</v>
          </cell>
        </row>
        <row r="175">
          <cell r="B175" t="str">
            <v>LCD Projector</v>
          </cell>
          <cell r="F175">
            <v>1500</v>
          </cell>
          <cell r="G175">
            <v>1575</v>
          </cell>
        </row>
        <row r="176">
          <cell r="B176" t="str">
            <v>Filing Cabinets - 2</v>
          </cell>
          <cell r="F176">
            <v>300</v>
          </cell>
          <cell r="G176">
            <v>315</v>
          </cell>
        </row>
        <row r="177">
          <cell r="B177" t="str">
            <v>Office Chairs</v>
          </cell>
          <cell r="F177">
            <v>350</v>
          </cell>
          <cell r="G177">
            <v>367.5</v>
          </cell>
        </row>
        <row r="178">
          <cell r="B178" t="str">
            <v>Maintenance tools</v>
          </cell>
          <cell r="F178">
            <v>2500</v>
          </cell>
          <cell r="G178">
            <v>2625</v>
          </cell>
        </row>
        <row r="179">
          <cell r="B179" t="str">
            <v>Furniture - Gathering Space</v>
          </cell>
          <cell r="F179">
            <v>1500</v>
          </cell>
          <cell r="G179">
            <v>1575</v>
          </cell>
        </row>
        <row r="180">
          <cell r="B180" t="str">
            <v>Furniture - Rectory (Couch / Tables / Lamps / Wall Hangings)</v>
          </cell>
          <cell r="F180">
            <v>2000</v>
          </cell>
          <cell r="G180">
            <v>2100</v>
          </cell>
        </row>
        <row r="181">
          <cell r="B181" t="str">
            <v>Christmas decorations</v>
          </cell>
          <cell r="F181">
            <v>1000</v>
          </cell>
          <cell r="G181">
            <v>1050</v>
          </cell>
        </row>
        <row r="183">
          <cell r="A183">
            <v>4750</v>
          </cell>
          <cell r="B183" t="str">
            <v>ARCHDIOCESAN ASSESSMENT</v>
          </cell>
          <cell r="F183">
            <v>56100</v>
          </cell>
          <cell r="G183">
            <v>56100</v>
          </cell>
        </row>
        <row r="184">
          <cell r="B184" t="str">
            <v>10% of Operating Revenue</v>
          </cell>
          <cell r="F184">
            <v>56100</v>
          </cell>
          <cell r="G184">
            <v>56100</v>
          </cell>
        </row>
        <row r="186">
          <cell r="A186">
            <v>4760</v>
          </cell>
          <cell r="B186" t="str">
            <v>PRMAA ASSESSMENT</v>
          </cell>
          <cell r="F186">
            <v>19635</v>
          </cell>
          <cell r="G186">
            <v>20616.75</v>
          </cell>
        </row>
        <row r="187">
          <cell r="B187" t="str">
            <v>Priests Retirement and Mutual Aid Assoc</v>
          </cell>
          <cell r="F187">
            <v>19635</v>
          </cell>
          <cell r="G187">
            <v>20616.75</v>
          </cell>
        </row>
        <row r="189">
          <cell r="A189">
            <v>4780</v>
          </cell>
          <cell r="B189" t="str">
            <v xml:space="preserve">PROPERTY/CASUALTY INSURANCE </v>
          </cell>
          <cell r="F189">
            <v>22353</v>
          </cell>
          <cell r="G189">
            <v>23470.65</v>
          </cell>
        </row>
        <row r="191">
          <cell r="A191">
            <v>4790</v>
          </cell>
          <cell r="B191" t="str">
            <v>AUTO INSURANCE PRIEST OWNED VEHICLE</v>
          </cell>
          <cell r="F191">
            <v>1050</v>
          </cell>
          <cell r="G191">
            <v>1102.5</v>
          </cell>
        </row>
        <row r="193">
          <cell r="A193">
            <v>4800</v>
          </cell>
          <cell r="B193" t="str">
            <v>MISCELLANEOUS</v>
          </cell>
          <cell r="F193">
            <v>20380</v>
          </cell>
          <cell r="G193">
            <v>21399</v>
          </cell>
        </row>
        <row r="194">
          <cell r="B194" t="str">
            <v>Arch Sponsored conferences</v>
          </cell>
          <cell r="F194">
            <v>500</v>
          </cell>
          <cell r="G194">
            <v>525</v>
          </cell>
        </row>
        <row r="195">
          <cell r="B195" t="str">
            <v>Meetings and Speakers</v>
          </cell>
          <cell r="F195">
            <v>1500</v>
          </cell>
          <cell r="G195">
            <v>1575</v>
          </cell>
        </row>
        <row r="196">
          <cell r="B196" t="str">
            <v>Ministry Formation and Education</v>
          </cell>
          <cell r="F196">
            <v>2500</v>
          </cell>
          <cell r="G196">
            <v>2625</v>
          </cell>
        </row>
        <row r="197">
          <cell r="B197" t="str">
            <v>Hospitality and Entertainment</v>
          </cell>
        </row>
        <row r="198">
          <cell r="B198" t="str">
            <v xml:space="preserve">    Weekly Sunday (52 weeks x $40)</v>
          </cell>
          <cell r="F198">
            <v>2080</v>
          </cell>
          <cell r="G198">
            <v>2184</v>
          </cell>
        </row>
        <row r="199">
          <cell r="B199" t="str">
            <v xml:space="preserve">    New parishioner dinners (4 x $500)</v>
          </cell>
          <cell r="F199">
            <v>2000</v>
          </cell>
          <cell r="G199">
            <v>2100</v>
          </cell>
        </row>
        <row r="200">
          <cell r="B200" t="str">
            <v xml:space="preserve">    Christmas/Easter open house (2 x $500)</v>
          </cell>
          <cell r="F200">
            <v>1000</v>
          </cell>
          <cell r="G200">
            <v>1050</v>
          </cell>
        </row>
        <row r="201">
          <cell r="B201" t="str">
            <v xml:space="preserve">    First Comm/Confirmation receptions</v>
          </cell>
          <cell r="F201">
            <v>300</v>
          </cell>
          <cell r="G201">
            <v>315</v>
          </cell>
        </row>
        <row r="202">
          <cell r="B202" t="str">
            <v xml:space="preserve">    Other gatherings</v>
          </cell>
          <cell r="F202">
            <v>1500</v>
          </cell>
          <cell r="G202">
            <v>1575</v>
          </cell>
        </row>
        <row r="203">
          <cell r="B203" t="str">
            <v>Public relations / advertising</v>
          </cell>
        </row>
        <row r="204">
          <cell r="B204" t="str">
            <v xml:space="preserve">    Newspaper advertising</v>
          </cell>
          <cell r="F204">
            <v>1000</v>
          </cell>
          <cell r="G204">
            <v>1050</v>
          </cell>
        </row>
        <row r="205">
          <cell r="B205" t="str">
            <v xml:space="preserve">    Ads in program books</v>
          </cell>
          <cell r="F205">
            <v>1000</v>
          </cell>
          <cell r="G205">
            <v>1050</v>
          </cell>
        </row>
        <row r="206">
          <cell r="B206" t="str">
            <v xml:space="preserve">    Mother's Day</v>
          </cell>
          <cell r="F206">
            <v>300</v>
          </cell>
          <cell r="G206">
            <v>315</v>
          </cell>
        </row>
        <row r="207">
          <cell r="B207" t="str">
            <v xml:space="preserve">    Father's Day</v>
          </cell>
          <cell r="F207">
            <v>300</v>
          </cell>
          <cell r="G207">
            <v>315</v>
          </cell>
        </row>
        <row r="208">
          <cell r="B208" t="str">
            <v xml:space="preserve">    Feast day award</v>
          </cell>
          <cell r="F208">
            <v>100</v>
          </cell>
          <cell r="G208">
            <v>105</v>
          </cell>
        </row>
        <row r="209">
          <cell r="B209" t="str">
            <v>Gifts and Donations</v>
          </cell>
        </row>
        <row r="210">
          <cell r="B210" t="str">
            <v xml:space="preserve">     Thank you gifts (e.g. flowers); funeral sprays. </v>
          </cell>
          <cell r="F210">
            <v>1000</v>
          </cell>
          <cell r="G210">
            <v>1050</v>
          </cell>
        </row>
        <row r="211">
          <cell r="B211" t="str">
            <v>Dues and subscriptions</v>
          </cell>
          <cell r="F211">
            <v>500</v>
          </cell>
          <cell r="G211">
            <v>525</v>
          </cell>
        </row>
        <row r="212">
          <cell r="B212" t="str">
            <v>Rental Expense (Church of Our Saviour)</v>
          </cell>
          <cell r="F212">
            <v>4800</v>
          </cell>
          <cell r="G212">
            <v>5040</v>
          </cell>
        </row>
        <row r="214">
          <cell r="A214" t="str">
            <v>Total Operating Expense</v>
          </cell>
          <cell r="F214">
            <v>597414</v>
          </cell>
          <cell r="G214">
            <v>624479.69999999995</v>
          </cell>
        </row>
        <row r="216">
          <cell r="A216" t="str">
            <v>Net Operating Profit</v>
          </cell>
          <cell r="F216">
            <v>1326</v>
          </cell>
          <cell r="G216">
            <v>-66974.099999999977</v>
          </cell>
        </row>
        <row r="218">
          <cell r="A218" t="str">
            <v>Extraordinary Revenues</v>
          </cell>
        </row>
        <row r="220">
          <cell r="A220">
            <v>5000</v>
          </cell>
          <cell r="B220" t="str">
            <v>INSURANCE RECOVERIES</v>
          </cell>
          <cell r="F220">
            <v>0</v>
          </cell>
          <cell r="G220">
            <v>0</v>
          </cell>
        </row>
        <row r="222">
          <cell r="A222">
            <v>5010</v>
          </cell>
          <cell r="B222" t="str">
            <v>SHARING COLLECTION FOR OTHER PARISHES</v>
          </cell>
          <cell r="F222">
            <v>10000</v>
          </cell>
          <cell r="G222">
            <v>9500</v>
          </cell>
        </row>
        <row r="224">
          <cell r="A224">
            <v>5020</v>
          </cell>
          <cell r="B224" t="str">
            <v>SHARING MONEY REC'D FROM OTHER PARISHES</v>
          </cell>
          <cell r="F224">
            <v>0</v>
          </cell>
          <cell r="G224">
            <v>0</v>
          </cell>
        </row>
        <row r="226">
          <cell r="A226">
            <v>5030</v>
          </cell>
          <cell r="B226" t="str">
            <v>ARCHDIOCESAN REQUIRED COLLECTIONS</v>
          </cell>
          <cell r="F226">
            <v>15000</v>
          </cell>
          <cell r="G226">
            <v>14250</v>
          </cell>
        </row>
        <row r="228">
          <cell r="A228">
            <v>5050</v>
          </cell>
          <cell r="B228" t="str">
            <v>ESTATES, BEQUESTS AND MEMORIALS</v>
          </cell>
          <cell r="F228">
            <v>2750</v>
          </cell>
          <cell r="G228">
            <v>2612.5</v>
          </cell>
        </row>
        <row r="229">
          <cell r="B229" t="str">
            <v>Memorial proceeds</v>
          </cell>
          <cell r="F229">
            <v>500</v>
          </cell>
          <cell r="G229">
            <v>475</v>
          </cell>
        </row>
        <row r="230">
          <cell r="B230" t="str">
            <v>Designated gifts</v>
          </cell>
        </row>
        <row r="231">
          <cell r="B231" t="str">
            <v xml:space="preserve">    Landscaping</v>
          </cell>
          <cell r="F231">
            <v>1500</v>
          </cell>
          <cell r="G231">
            <v>1425</v>
          </cell>
        </row>
        <row r="232">
          <cell r="B232" t="str">
            <v xml:space="preserve">    School Supply Drive</v>
          </cell>
          <cell r="F232">
            <v>250</v>
          </cell>
          <cell r="G232">
            <v>237.5</v>
          </cell>
        </row>
        <row r="233">
          <cell r="B233" t="str">
            <v xml:space="preserve">    Other</v>
          </cell>
          <cell r="F233">
            <v>500</v>
          </cell>
          <cell r="G233">
            <v>475</v>
          </cell>
        </row>
        <row r="235">
          <cell r="A235">
            <v>5111</v>
          </cell>
          <cell r="B235" t="str">
            <v>CHURCH MILLENNIUM CAMPAIGN FUNDS</v>
          </cell>
          <cell r="F235">
            <v>0</v>
          </cell>
          <cell r="G235">
            <v>0</v>
          </cell>
        </row>
        <row r="237">
          <cell r="A237">
            <v>5112</v>
          </cell>
          <cell r="B237" t="str">
            <v>PARISH  ENDOWMENT FUND COLLECTION</v>
          </cell>
          <cell r="F237">
            <v>0</v>
          </cell>
          <cell r="G237">
            <v>0</v>
          </cell>
        </row>
        <row r="239">
          <cell r="A239">
            <v>5113</v>
          </cell>
          <cell r="B239" t="str">
            <v>PARISH EDUCATIONAL ENDOWMENT FUND</v>
          </cell>
          <cell r="F239">
            <v>0</v>
          </cell>
          <cell r="G239">
            <v>0</v>
          </cell>
        </row>
        <row r="241">
          <cell r="A241">
            <v>5114</v>
          </cell>
          <cell r="B241" t="str">
            <v>ANNUAL APPEAL REBATE</v>
          </cell>
          <cell r="F241">
            <v>0</v>
          </cell>
          <cell r="G241">
            <v>0</v>
          </cell>
        </row>
        <row r="243">
          <cell r="A243">
            <v>5060</v>
          </cell>
          <cell r="B243" t="str">
            <v>OTHER EXTRAORDINARY INCOME</v>
          </cell>
          <cell r="F243">
            <v>5000</v>
          </cell>
          <cell r="G243">
            <v>4750</v>
          </cell>
        </row>
        <row r="244">
          <cell r="B244" t="str">
            <v>Sale of electronic organ</v>
          </cell>
          <cell r="F244">
            <v>5000</v>
          </cell>
          <cell r="G244">
            <v>4750</v>
          </cell>
        </row>
        <row r="246">
          <cell r="A246" t="str">
            <v>Total Extraordinary Operating Revenue</v>
          </cell>
          <cell r="F246">
            <v>32750</v>
          </cell>
          <cell r="G246">
            <v>31112.5</v>
          </cell>
        </row>
        <row r="248">
          <cell r="A248" t="str">
            <v>Extraordinary Expenses</v>
          </cell>
        </row>
        <row r="250">
          <cell r="A250">
            <v>6000</v>
          </cell>
          <cell r="B250" t="str">
            <v>EXPENSES COVERED BY INSURANCE</v>
          </cell>
          <cell r="F250">
            <v>0</v>
          </cell>
          <cell r="G250">
            <v>0</v>
          </cell>
        </row>
        <row r="252">
          <cell r="A252">
            <v>6010</v>
          </cell>
          <cell r="B252" t="str">
            <v>SHARING COLL. PAID TO OTHER PARISHES</v>
          </cell>
          <cell r="F252">
            <v>10000</v>
          </cell>
          <cell r="G252">
            <v>10500</v>
          </cell>
        </row>
        <row r="254">
          <cell r="A254">
            <v>6020</v>
          </cell>
          <cell r="B254" t="str">
            <v xml:space="preserve">SHARING FROM PARISH GENERAL FUNDS </v>
          </cell>
          <cell r="F254">
            <v>0</v>
          </cell>
          <cell r="G254">
            <v>0</v>
          </cell>
        </row>
        <row r="256">
          <cell r="A256">
            <v>6030</v>
          </cell>
          <cell r="B256" t="str">
            <v>PAYMENT OF ARCH. REQUIRED COLLECTIONS</v>
          </cell>
          <cell r="F256">
            <v>15000</v>
          </cell>
          <cell r="G256">
            <v>15750</v>
          </cell>
        </row>
        <row r="258">
          <cell r="A258">
            <v>6060</v>
          </cell>
          <cell r="B258" t="str">
            <v>OTHER (DESCRIBE)</v>
          </cell>
          <cell r="F258">
            <v>250</v>
          </cell>
          <cell r="G258">
            <v>262.5</v>
          </cell>
        </row>
        <row r="259">
          <cell r="B259" t="str">
            <v xml:space="preserve">   School Supply Drive</v>
          </cell>
          <cell r="F259">
            <v>250</v>
          </cell>
          <cell r="G259">
            <v>262.5</v>
          </cell>
        </row>
        <row r="261">
          <cell r="A261" t="str">
            <v>Total Extraordinary Operating Expense</v>
          </cell>
          <cell r="F261">
            <v>25250</v>
          </cell>
          <cell r="G261">
            <v>26512.5</v>
          </cell>
        </row>
        <row r="263">
          <cell r="A263" t="str">
            <v>Net Extraordinary Profit</v>
          </cell>
          <cell r="F263">
            <v>7500</v>
          </cell>
          <cell r="G263">
            <v>4600</v>
          </cell>
        </row>
        <row r="265">
          <cell r="A265" t="str">
            <v>Capital Revenues</v>
          </cell>
        </row>
        <row r="267">
          <cell r="A267">
            <v>5100</v>
          </cell>
          <cell r="B267" t="str">
            <v>SALE OF PROPERTY</v>
          </cell>
          <cell r="F267">
            <v>0</v>
          </cell>
        </row>
        <row r="268">
          <cell r="A268">
            <v>5120</v>
          </cell>
          <cell r="B268" t="str">
            <v>CAPITAL COLLECTIONS</v>
          </cell>
          <cell r="F268">
            <v>250000</v>
          </cell>
          <cell r="G268">
            <v>237500</v>
          </cell>
        </row>
        <row r="269">
          <cell r="B269" t="str">
            <v xml:space="preserve">    New Capital Initiative</v>
          </cell>
        </row>
        <row r="271">
          <cell r="A271" t="str">
            <v>Total Capital Revenues</v>
          </cell>
          <cell r="F271">
            <v>250000</v>
          </cell>
          <cell r="G271">
            <v>237500</v>
          </cell>
        </row>
        <row r="273">
          <cell r="A273" t="str">
            <v>Capital Expenditures</v>
          </cell>
        </row>
        <row r="274">
          <cell r="A274">
            <v>6100</v>
          </cell>
          <cell r="B274" t="str">
            <v>CAPITAL PURCHASE OR CONSTRUCTION</v>
          </cell>
        </row>
        <row r="276">
          <cell r="A276">
            <v>6110</v>
          </cell>
          <cell r="B276" t="str">
            <v>CAPITAL IMPROVEMENTS</v>
          </cell>
          <cell r="F276">
            <v>243500</v>
          </cell>
          <cell r="G276">
            <v>255675</v>
          </cell>
        </row>
        <row r="277">
          <cell r="B277" t="str">
            <v>Church - New Sound system</v>
          </cell>
          <cell r="F277">
            <v>15000</v>
          </cell>
          <cell r="G277">
            <v>15750</v>
          </cell>
        </row>
        <row r="278">
          <cell r="B278" t="str">
            <v>Church - Repair bells</v>
          </cell>
          <cell r="F278">
            <v>12000</v>
          </cell>
          <cell r="G278">
            <v>12600</v>
          </cell>
        </row>
        <row r="279">
          <cell r="B279" t="str">
            <v>Church - replace lighting (including sacristy)</v>
          </cell>
          <cell r="F279">
            <v>18000</v>
          </cell>
          <cell r="G279">
            <v>18900</v>
          </cell>
        </row>
        <row r="280">
          <cell r="B280" t="str">
            <v>Church - replace boiler burner</v>
          </cell>
          <cell r="F280">
            <v>4000</v>
          </cell>
          <cell r="G280">
            <v>4200</v>
          </cell>
        </row>
        <row r="281">
          <cell r="B281" t="str">
            <v>Church - replace air handler coils</v>
          </cell>
          <cell r="F281">
            <v>10000</v>
          </cell>
          <cell r="G281">
            <v>10500</v>
          </cell>
        </row>
        <row r="282">
          <cell r="B282" t="str">
            <v>Church - Outside sign</v>
          </cell>
          <cell r="F282">
            <v>5000</v>
          </cell>
          <cell r="G282">
            <v>5250</v>
          </cell>
        </row>
        <row r="283">
          <cell r="B283" t="str">
            <v>Parish Center -- replace carpet with tile</v>
          </cell>
          <cell r="F283">
            <v>15000</v>
          </cell>
          <cell r="G283">
            <v>15750</v>
          </cell>
        </row>
        <row r="284">
          <cell r="B284" t="str">
            <v>Rectory - rewire entire building</v>
          </cell>
          <cell r="F284">
            <v>35500</v>
          </cell>
          <cell r="G284">
            <v>37275</v>
          </cell>
        </row>
        <row r="285">
          <cell r="B285" t="str">
            <v>Rectory - replace windows</v>
          </cell>
          <cell r="F285">
            <v>53000</v>
          </cell>
          <cell r="G285">
            <v>55650</v>
          </cell>
        </row>
        <row r="286">
          <cell r="B286" t="str">
            <v>Old School Building - shuht down boiler</v>
          </cell>
          <cell r="F286">
            <v>1000</v>
          </cell>
          <cell r="G286">
            <v>1050</v>
          </cell>
        </row>
        <row r="287">
          <cell r="B287" t="str">
            <v>Card. Bernardin School - build boiler room / boiler</v>
          </cell>
          <cell r="F287">
            <v>75000</v>
          </cell>
          <cell r="G287">
            <v>78750</v>
          </cell>
        </row>
        <row r="289">
          <cell r="A289" t="str">
            <v>Total Capital Expenditures</v>
          </cell>
          <cell r="F289">
            <v>243500</v>
          </cell>
          <cell r="G289">
            <v>255675</v>
          </cell>
        </row>
        <row r="291">
          <cell r="A291" t="str">
            <v>Net Capital Profit</v>
          </cell>
          <cell r="F291">
            <v>6500</v>
          </cell>
          <cell r="G291">
            <v>-18175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h S"/>
      <sheetName val="A-1"/>
      <sheetName val="A-1A"/>
      <sheetName val="Page 4"/>
      <sheetName val="A-2"/>
      <sheetName val="A-2a"/>
      <sheetName val="B-1"/>
      <sheetName val="Page 7"/>
      <sheetName val="B-2"/>
      <sheetName val="B-2a"/>
      <sheetName val="B-2b"/>
      <sheetName val="C-1"/>
      <sheetName val="3-YR CAP"/>
      <sheetName val="Page 10"/>
      <sheetName val="Tuition"/>
      <sheetName val="REVEXP SUPP"/>
      <sheetName val="Allocation"/>
      <sheetName val="Pledge"/>
      <sheetName val="Signatur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>
        <row r="9">
          <cell r="C9">
            <v>5000</v>
          </cell>
          <cell r="D9">
            <v>0</v>
          </cell>
          <cell r="K9">
            <v>5100</v>
          </cell>
          <cell r="M9">
            <v>0</v>
          </cell>
        </row>
        <row r="10">
          <cell r="C10">
            <v>5010</v>
          </cell>
          <cell r="D10">
            <v>5000</v>
          </cell>
        </row>
        <row r="11">
          <cell r="C11">
            <v>5020</v>
          </cell>
          <cell r="D11">
            <v>0</v>
          </cell>
          <cell r="K11">
            <v>5120</v>
          </cell>
          <cell r="M11">
            <v>200000</v>
          </cell>
        </row>
        <row r="12">
          <cell r="C12">
            <v>5030</v>
          </cell>
          <cell r="D12">
            <v>17000</v>
          </cell>
        </row>
        <row r="13">
          <cell r="C13">
            <v>5050</v>
          </cell>
          <cell r="D13">
            <v>3000</v>
          </cell>
          <cell r="M13">
            <v>200000</v>
          </cell>
        </row>
        <row r="14">
          <cell r="C14">
            <v>5111</v>
          </cell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  <cell r="K18">
            <v>6100</v>
          </cell>
          <cell r="M18">
            <v>0</v>
          </cell>
        </row>
        <row r="19">
          <cell r="D19">
            <v>0</v>
          </cell>
          <cell r="M19">
            <v>0</v>
          </cell>
        </row>
        <row r="20">
          <cell r="C20">
            <v>5112</v>
          </cell>
          <cell r="D20">
            <v>0</v>
          </cell>
          <cell r="K20">
            <v>6110</v>
          </cell>
          <cell r="M20">
            <v>150000</v>
          </cell>
        </row>
        <row r="21">
          <cell r="C21">
            <v>5113</v>
          </cell>
          <cell r="D21">
            <v>0</v>
          </cell>
        </row>
        <row r="22">
          <cell r="C22">
            <v>5114</v>
          </cell>
          <cell r="D22">
            <v>0</v>
          </cell>
        </row>
        <row r="24">
          <cell r="D24">
            <v>25000</v>
          </cell>
        </row>
        <row r="25">
          <cell r="M25">
            <v>150000</v>
          </cell>
        </row>
        <row r="29">
          <cell r="C29">
            <v>6000</v>
          </cell>
          <cell r="D29">
            <v>0</v>
          </cell>
        </row>
        <row r="30">
          <cell r="C30">
            <v>6010</v>
          </cell>
          <cell r="D30">
            <v>5000</v>
          </cell>
        </row>
        <row r="31">
          <cell r="C31">
            <v>6020</v>
          </cell>
          <cell r="D31">
            <v>0</v>
          </cell>
        </row>
        <row r="32">
          <cell r="C32">
            <v>6030</v>
          </cell>
          <cell r="D32">
            <v>17000</v>
          </cell>
        </row>
        <row r="33">
          <cell r="D33">
            <v>0</v>
          </cell>
        </row>
        <row r="37">
          <cell r="D37">
            <v>22000</v>
          </cell>
        </row>
        <row r="39">
          <cell r="D39">
            <v>3000</v>
          </cell>
        </row>
      </sheetData>
      <sheetData sheetId="12"/>
      <sheetData sheetId="13" refreshError="1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externalLinkPath" Target="file:///\\SRVDC01\Users\Users\Omar\St.%20Teresa%20of%20Avila\Finance%20Council\2010%20Budget\Budget_2010_Worksheet%20v1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L71"/>
  <sheetViews>
    <sheetView view="pageBreakPreview" topLeftCell="A13" zoomScaleNormal="100" zoomScaleSheetLayoutView="100" workbookViewId="0">
      <selection activeCell="A70" sqref="A70"/>
    </sheetView>
  </sheetViews>
  <sheetFormatPr defaultRowHeight="11.25"/>
  <cols>
    <col min="1" max="1" width="41.85546875" style="71" bestFit="1" customWidth="1"/>
    <col min="2" max="3" width="17.140625" style="81" bestFit="1" customWidth="1"/>
    <col min="4" max="4" width="6.140625" style="134" bestFit="1" customWidth="1"/>
    <col min="5" max="5" width="2.5703125" style="82" customWidth="1"/>
    <col min="6" max="6" width="17.140625" style="81" bestFit="1" customWidth="1"/>
    <col min="7" max="7" width="17.5703125" style="78" bestFit="1" customWidth="1"/>
    <col min="8" max="16384" width="9.140625" style="78"/>
  </cols>
  <sheetData>
    <row r="1" spans="1:12">
      <c r="A1" s="73" t="s">
        <v>77</v>
      </c>
      <c r="B1" s="74"/>
      <c r="C1" s="75"/>
      <c r="D1" s="133"/>
      <c r="E1" s="76"/>
      <c r="F1" s="75"/>
      <c r="G1" s="77"/>
    </row>
    <row r="2" spans="1:12">
      <c r="A2" s="79" t="s">
        <v>219</v>
      </c>
      <c r="B2" s="80">
        <v>40877</v>
      </c>
    </row>
    <row r="3" spans="1:12" ht="13.5" customHeight="1">
      <c r="A3" s="79" t="s">
        <v>106</v>
      </c>
      <c r="B3" s="83">
        <v>500</v>
      </c>
    </row>
    <row r="5" spans="1:12" s="79" customFormat="1">
      <c r="A5" s="84" t="s">
        <v>110</v>
      </c>
      <c r="B5" s="85" t="s">
        <v>246</v>
      </c>
      <c r="C5" s="85" t="s">
        <v>218</v>
      </c>
      <c r="D5" s="135" t="s">
        <v>220</v>
      </c>
      <c r="E5" s="77"/>
      <c r="F5" s="85" t="s">
        <v>244</v>
      </c>
      <c r="G5" s="85" t="s">
        <v>245</v>
      </c>
      <c r="H5" s="86"/>
      <c r="I5" s="86"/>
      <c r="J5" s="87"/>
      <c r="L5" s="88"/>
    </row>
    <row r="6" spans="1:12" s="89" customFormat="1" ht="12" thickBot="1">
      <c r="B6" s="66" t="s">
        <v>249</v>
      </c>
      <c r="C6" s="66" t="s">
        <v>250</v>
      </c>
      <c r="D6" s="136"/>
      <c r="E6" s="90"/>
      <c r="F6" s="66" t="s">
        <v>247</v>
      </c>
      <c r="G6" s="66" t="s">
        <v>248</v>
      </c>
      <c r="H6" s="91"/>
      <c r="I6" s="91"/>
      <c r="J6" s="92"/>
      <c r="L6" s="93"/>
    </row>
    <row r="7" spans="1:12" s="89" customFormat="1" ht="12" thickTop="1">
      <c r="A7" s="94" t="s">
        <v>109</v>
      </c>
      <c r="B7" s="95">
        <f>B17/(($B$2-DATE(2010,7,1))/7)</f>
        <v>2609.842224371373</v>
      </c>
      <c r="C7" s="95">
        <f>C17/(($B$2-DATE(2010,7,1))/7)</f>
        <v>2474.5346615087037</v>
      </c>
      <c r="D7" s="137">
        <f>(B7-C7)/C7</f>
        <v>5.4680003059716042E-2</v>
      </c>
      <c r="E7" s="95"/>
      <c r="F7" s="95">
        <f>F17/52</f>
        <v>8557.6923076923085</v>
      </c>
      <c r="G7" s="95">
        <f>G17/52</f>
        <v>8707.1880769230775</v>
      </c>
      <c r="H7" s="91"/>
      <c r="I7" s="91"/>
      <c r="J7" s="92"/>
      <c r="L7" s="93"/>
    </row>
    <row r="8" spans="1:12" s="89" customFormat="1">
      <c r="A8" s="94" t="s">
        <v>107</v>
      </c>
      <c r="B8" s="95">
        <f>B7/$B$3</f>
        <v>5.2196844487427461</v>
      </c>
      <c r="C8" s="95">
        <f>C7/$B$3</f>
        <v>4.9490693230174072</v>
      </c>
      <c r="D8" s="137">
        <f>(B8-C8)/C8</f>
        <v>5.4680003059716091E-2</v>
      </c>
      <c r="E8" s="95"/>
      <c r="F8" s="95">
        <f>F7/$B$3</f>
        <v>17.115384615384617</v>
      </c>
      <c r="G8" s="95">
        <f>G7/$B$3</f>
        <v>17.414376153846156</v>
      </c>
      <c r="H8" s="91"/>
      <c r="I8" s="91"/>
      <c r="J8" s="78"/>
      <c r="L8" s="93"/>
    </row>
    <row r="9" spans="1:12" s="89" customFormat="1">
      <c r="A9" s="94"/>
      <c r="B9" s="95"/>
      <c r="C9" s="95"/>
      <c r="D9" s="137"/>
      <c r="E9" s="95"/>
      <c r="F9" s="95"/>
      <c r="G9" s="95"/>
      <c r="H9" s="91"/>
      <c r="I9" s="91"/>
      <c r="J9" s="92"/>
      <c r="L9" s="96"/>
    </row>
    <row r="10" spans="1:12" s="89" customFormat="1">
      <c r="A10" s="79" t="s">
        <v>111</v>
      </c>
      <c r="B10" s="95">
        <f>B51/(($B$2-DATE(2010,7,1))/7)</f>
        <v>4572.7169632495161</v>
      </c>
      <c r="C10" s="95">
        <f>C51/(($B$2-DATE(2010,7,1))/7)</f>
        <v>3745.6901160541579</v>
      </c>
      <c r="D10" s="137">
        <f>(B10-C10)/C10</f>
        <v>0.22079425194590777</v>
      </c>
      <c r="E10" s="95"/>
      <c r="F10" s="95">
        <f>F51/52</f>
        <v>13777.23076923077</v>
      </c>
      <c r="G10" s="95">
        <f>G51/52</f>
        <v>13674.620769230769</v>
      </c>
      <c r="H10" s="91"/>
      <c r="I10" s="91"/>
      <c r="J10" s="92"/>
      <c r="L10" s="96"/>
    </row>
    <row r="11" spans="1:12" s="89" customFormat="1">
      <c r="A11" s="79" t="s">
        <v>108</v>
      </c>
      <c r="B11" s="95">
        <f>B10/$B$3</f>
        <v>9.1454339264990328</v>
      </c>
      <c r="C11" s="95">
        <f>C10/$B$3</f>
        <v>7.4913802321083161</v>
      </c>
      <c r="D11" s="137">
        <f>(B11-C11)/C11</f>
        <v>0.22079425194590779</v>
      </c>
      <c r="E11" s="95"/>
      <c r="F11" s="95">
        <f>F10/$B$3</f>
        <v>27.554461538461538</v>
      </c>
      <c r="G11" s="95">
        <f>G10/$B$3</f>
        <v>27.349241538461538</v>
      </c>
      <c r="H11" s="91"/>
      <c r="I11" s="91"/>
      <c r="J11" s="92"/>
      <c r="L11" s="96"/>
    </row>
    <row r="13" spans="1:12">
      <c r="A13" s="73" t="s">
        <v>79</v>
      </c>
      <c r="B13" s="85" t="s">
        <v>246</v>
      </c>
      <c r="C13" s="85" t="s">
        <v>218</v>
      </c>
      <c r="D13" s="135"/>
      <c r="E13" s="77"/>
      <c r="F13" s="85" t="s">
        <v>244</v>
      </c>
      <c r="G13" s="85" t="s">
        <v>245</v>
      </c>
    </row>
    <row r="14" spans="1:12" s="90" customFormat="1" ht="12" thickBot="1">
      <c r="A14" s="65"/>
      <c r="B14" s="66" t="s">
        <v>249</v>
      </c>
      <c r="C14" s="66" t="s">
        <v>250</v>
      </c>
      <c r="D14" s="136"/>
      <c r="F14" s="66" t="s">
        <v>247</v>
      </c>
      <c r="G14" s="66" t="s">
        <v>248</v>
      </c>
    </row>
    <row r="15" spans="1:12" ht="12" thickTop="1">
      <c r="A15" s="67" t="s">
        <v>115</v>
      </c>
      <c r="B15" s="68"/>
      <c r="C15" s="68"/>
      <c r="D15" s="138"/>
      <c r="E15" s="78"/>
      <c r="F15" s="68"/>
    </row>
    <row r="16" spans="1:12">
      <c r="A16" s="67" t="s">
        <v>116</v>
      </c>
      <c r="B16" s="68"/>
      <c r="C16" s="68"/>
      <c r="D16" s="138"/>
      <c r="E16" s="78"/>
      <c r="F16" s="68"/>
      <c r="G16" s="68"/>
    </row>
    <row r="17" spans="1:7">
      <c r="A17" s="72" t="s">
        <v>117</v>
      </c>
      <c r="B17" s="179">
        <v>192755.49</v>
      </c>
      <c r="C17" s="179">
        <v>182762.06</v>
      </c>
      <c r="D17" s="138">
        <f t="shared" ref="D17:D52" si="0">(B17-C17)/C17</f>
        <v>5.4680003059715966E-2</v>
      </c>
      <c r="E17" s="78"/>
      <c r="F17" s="98">
        <v>445000</v>
      </c>
      <c r="G17" s="98">
        <v>452773.78</v>
      </c>
    </row>
    <row r="18" spans="1:7">
      <c r="A18" s="72" t="s">
        <v>118</v>
      </c>
      <c r="B18" s="176">
        <v>0</v>
      </c>
      <c r="C18" s="176">
        <v>0</v>
      </c>
      <c r="D18" s="138" t="e">
        <f t="shared" si="0"/>
        <v>#DIV/0!</v>
      </c>
      <c r="E18" s="78"/>
      <c r="F18" s="98">
        <v>23000</v>
      </c>
      <c r="G18" s="98">
        <v>23833</v>
      </c>
    </row>
    <row r="19" spans="1:7">
      <c r="A19" s="72" t="s">
        <v>119</v>
      </c>
      <c r="B19" s="176">
        <v>0</v>
      </c>
      <c r="C19" s="176">
        <v>0</v>
      </c>
      <c r="D19" s="138" t="e">
        <f t="shared" si="0"/>
        <v>#DIV/0!</v>
      </c>
      <c r="E19" s="78"/>
      <c r="F19" s="98">
        <v>18500</v>
      </c>
      <c r="G19" s="98">
        <v>46998</v>
      </c>
    </row>
    <row r="20" spans="1:7">
      <c r="A20" s="72" t="s">
        <v>120</v>
      </c>
      <c r="B20" s="179">
        <v>1051</v>
      </c>
      <c r="C20" s="179">
        <v>1822</v>
      </c>
      <c r="D20" s="138">
        <f t="shared" si="0"/>
        <v>-0.42316136114160263</v>
      </c>
      <c r="E20" s="78"/>
      <c r="F20" s="98">
        <v>6000</v>
      </c>
      <c r="G20" s="98">
        <v>4525.83</v>
      </c>
    </row>
    <row r="21" spans="1:7">
      <c r="A21" s="72" t="s">
        <v>121</v>
      </c>
      <c r="B21" s="179">
        <v>15155</v>
      </c>
      <c r="C21" s="179">
        <v>15940</v>
      </c>
      <c r="D21" s="138">
        <f t="shared" si="0"/>
        <v>-4.9247176913425346E-2</v>
      </c>
      <c r="E21" s="78"/>
      <c r="F21" s="98">
        <v>16500</v>
      </c>
      <c r="G21" s="98">
        <v>16725</v>
      </c>
    </row>
    <row r="22" spans="1:7">
      <c r="A22" s="72" t="s">
        <v>241</v>
      </c>
      <c r="B22" s="179">
        <v>100</v>
      </c>
      <c r="C22" s="179">
        <v>0</v>
      </c>
      <c r="D22" s="138" t="e">
        <f>(B22-C22)/C22</f>
        <v>#DIV/0!</v>
      </c>
      <c r="E22" s="78"/>
      <c r="F22" s="98">
        <v>300</v>
      </c>
      <c r="G22" s="98">
        <v>0</v>
      </c>
    </row>
    <row r="23" spans="1:7">
      <c r="A23" s="72" t="s">
        <v>122</v>
      </c>
      <c r="B23" s="179">
        <v>4608</v>
      </c>
      <c r="C23" s="179">
        <v>7859.5</v>
      </c>
      <c r="D23" s="138">
        <f t="shared" si="0"/>
        <v>-0.41370316177873911</v>
      </c>
      <c r="E23" s="78"/>
      <c r="F23" s="98">
        <v>0</v>
      </c>
      <c r="G23" s="98">
        <v>16259.9</v>
      </c>
    </row>
    <row r="24" spans="1:7">
      <c r="A24" s="72" t="s">
        <v>123</v>
      </c>
      <c r="B24" s="179">
        <v>204538.58</v>
      </c>
      <c r="C24" s="179">
        <v>143493.23000000001</v>
      </c>
      <c r="D24" s="138">
        <f t="shared" si="0"/>
        <v>0.42542320637705328</v>
      </c>
      <c r="E24" s="78"/>
      <c r="F24" s="98">
        <v>157000</v>
      </c>
      <c r="G24" s="98">
        <v>169536.99</v>
      </c>
    </row>
    <row r="25" spans="1:7">
      <c r="A25" s="72" t="s">
        <v>124</v>
      </c>
      <c r="B25" s="179">
        <v>149.43</v>
      </c>
      <c r="C25" s="179">
        <v>92.5</v>
      </c>
      <c r="D25" s="138">
        <f t="shared" si="0"/>
        <v>0.61545945945945957</v>
      </c>
      <c r="E25" s="78"/>
      <c r="F25" s="98">
        <v>400</v>
      </c>
      <c r="G25" s="98">
        <v>296.24</v>
      </c>
    </row>
    <row r="26" spans="1:7" ht="12" thickBot="1">
      <c r="A26" s="72" t="s">
        <v>125</v>
      </c>
      <c r="B26" s="180">
        <v>18803.36</v>
      </c>
      <c r="C26" s="180">
        <v>25528.16</v>
      </c>
      <c r="D26" s="139">
        <f t="shared" si="0"/>
        <v>-0.26342674129275279</v>
      </c>
      <c r="E26" s="78"/>
      <c r="F26" s="128">
        <v>50500</v>
      </c>
      <c r="G26" s="128">
        <v>50535.51</v>
      </c>
    </row>
    <row r="27" spans="1:7">
      <c r="A27" s="67" t="s">
        <v>126</v>
      </c>
      <c r="B27" s="98">
        <f>ROUND(SUM(B15:B26),5)</f>
        <v>437160.86</v>
      </c>
      <c r="C27" s="179">
        <v>377497.45</v>
      </c>
      <c r="D27" s="138">
        <f>(B27-C27)/C27</f>
        <v>0.15804983583332807</v>
      </c>
      <c r="E27" s="78"/>
      <c r="F27" s="98">
        <f>SUM(F17:F26)</f>
        <v>717200</v>
      </c>
      <c r="G27" s="98">
        <f>ROUND(SUM(G16:G26),5)</f>
        <v>781484.25</v>
      </c>
    </row>
    <row r="28" spans="1:7" ht="30" customHeight="1">
      <c r="A28" s="67" t="s">
        <v>127</v>
      </c>
      <c r="B28" s="98"/>
      <c r="C28" s="68"/>
      <c r="D28" s="138"/>
      <c r="E28" s="78"/>
      <c r="F28" s="68"/>
      <c r="G28" s="68"/>
    </row>
    <row r="29" spans="1:7">
      <c r="A29" s="72" t="s">
        <v>128</v>
      </c>
      <c r="B29" s="179">
        <v>134110.1</v>
      </c>
      <c r="C29" s="179">
        <v>122320.58</v>
      </c>
      <c r="D29" s="138">
        <f t="shared" si="0"/>
        <v>9.6382145997018692E-2</v>
      </c>
      <c r="E29" s="78"/>
      <c r="F29" s="98">
        <v>314617</v>
      </c>
      <c r="G29" s="98">
        <v>298442.32</v>
      </c>
    </row>
    <row r="30" spans="1:7">
      <c r="A30" s="72" t="s">
        <v>129</v>
      </c>
      <c r="B30" s="179">
        <v>18986.41</v>
      </c>
      <c r="C30" s="179">
        <v>19626.25</v>
      </c>
      <c r="D30" s="138">
        <f t="shared" si="0"/>
        <v>-3.260123559008981E-2</v>
      </c>
      <c r="E30" s="78"/>
      <c r="F30" s="98">
        <v>44400</v>
      </c>
      <c r="G30" s="98">
        <v>51853.8</v>
      </c>
    </row>
    <row r="31" spans="1:7">
      <c r="A31" s="72" t="s">
        <v>130</v>
      </c>
      <c r="B31" s="179">
        <v>8332.36</v>
      </c>
      <c r="C31" s="179">
        <v>7244</v>
      </c>
      <c r="D31" s="138">
        <f t="shared" si="0"/>
        <v>0.15024295969077867</v>
      </c>
      <c r="E31" s="78"/>
      <c r="F31" s="98">
        <v>19481</v>
      </c>
      <c r="G31" s="98">
        <v>17352.05</v>
      </c>
    </row>
    <row r="32" spans="1:7">
      <c r="A32" s="72" t="s">
        <v>131</v>
      </c>
      <c r="B32" s="179">
        <v>735.4</v>
      </c>
      <c r="C32" s="179">
        <v>1539.8</v>
      </c>
      <c r="D32" s="138">
        <f t="shared" si="0"/>
        <v>-0.52240550720872836</v>
      </c>
      <c r="E32" s="78"/>
      <c r="F32" s="98">
        <v>20372</v>
      </c>
      <c r="G32" s="98">
        <v>1897.69</v>
      </c>
    </row>
    <row r="33" spans="1:7">
      <c r="A33" s="72" t="s">
        <v>132</v>
      </c>
      <c r="B33" s="179">
        <v>550</v>
      </c>
      <c r="C33" s="179">
        <v>1100</v>
      </c>
      <c r="D33" s="138">
        <f t="shared" si="0"/>
        <v>-0.5</v>
      </c>
      <c r="E33" s="78"/>
      <c r="F33" s="98">
        <v>2200</v>
      </c>
      <c r="G33" s="98">
        <v>3850</v>
      </c>
    </row>
    <row r="34" spans="1:7">
      <c r="A34" s="72" t="s">
        <v>133</v>
      </c>
      <c r="B34" s="179">
        <v>3407.6</v>
      </c>
      <c r="C34" s="179">
        <v>4184.9799999999996</v>
      </c>
      <c r="D34" s="138">
        <f t="shared" si="0"/>
        <v>-0.18575477063211765</v>
      </c>
      <c r="E34" s="78"/>
      <c r="F34" s="98">
        <v>5000</v>
      </c>
      <c r="G34" s="98">
        <v>7738.34</v>
      </c>
    </row>
    <row r="35" spans="1:7">
      <c r="A35" s="72" t="s">
        <v>134</v>
      </c>
      <c r="B35" s="179">
        <v>16335.47</v>
      </c>
      <c r="C35" s="179">
        <v>9542.19</v>
      </c>
      <c r="D35" s="138">
        <f t="shared" si="0"/>
        <v>0.71192042916772758</v>
      </c>
      <c r="E35" s="78"/>
      <c r="F35" s="98">
        <v>20000</v>
      </c>
      <c r="G35" s="98">
        <v>24660.41</v>
      </c>
    </row>
    <row r="36" spans="1:7">
      <c r="A36" s="72" t="s">
        <v>135</v>
      </c>
      <c r="B36" s="179">
        <v>0</v>
      </c>
      <c r="C36" s="179">
        <v>31.12</v>
      </c>
      <c r="D36" s="138">
        <f t="shared" si="0"/>
        <v>-1</v>
      </c>
      <c r="E36" s="78"/>
      <c r="F36" s="98">
        <v>0</v>
      </c>
      <c r="G36" s="98">
        <v>80.16</v>
      </c>
    </row>
    <row r="37" spans="1:7">
      <c r="A37" s="72" t="s">
        <v>136</v>
      </c>
      <c r="B37" s="179">
        <v>3901.12</v>
      </c>
      <c r="C37" s="179">
        <v>4766.16</v>
      </c>
      <c r="D37" s="138">
        <f t="shared" si="0"/>
        <v>-0.18149621498229182</v>
      </c>
      <c r="E37" s="78"/>
      <c r="F37" s="98">
        <v>13000</v>
      </c>
      <c r="G37" s="98">
        <v>11967.05</v>
      </c>
    </row>
    <row r="38" spans="1:7">
      <c r="A38" s="72" t="s">
        <v>137</v>
      </c>
      <c r="B38" s="179">
        <v>6784.96</v>
      </c>
      <c r="C38" s="179">
        <v>1288.42</v>
      </c>
      <c r="D38" s="138">
        <f t="shared" si="0"/>
        <v>4.2661088775399323</v>
      </c>
      <c r="E38" s="78"/>
      <c r="F38" s="98">
        <v>3400</v>
      </c>
      <c r="G38" s="98">
        <v>2956.12</v>
      </c>
    </row>
    <row r="39" spans="1:7">
      <c r="A39" s="72" t="s">
        <v>138</v>
      </c>
      <c r="B39" s="179">
        <v>-13473.4</v>
      </c>
      <c r="C39" s="179">
        <v>6293.39</v>
      </c>
      <c r="D39" s="138">
        <f t="shared" si="0"/>
        <v>-3.1408811467269628</v>
      </c>
      <c r="E39" s="78"/>
      <c r="F39" s="98">
        <v>40000</v>
      </c>
      <c r="G39" s="98">
        <v>28711.200000000001</v>
      </c>
    </row>
    <row r="40" spans="1:7">
      <c r="A40" s="72" t="s">
        <v>139</v>
      </c>
      <c r="B40" s="179">
        <v>8578.17</v>
      </c>
      <c r="C40" s="179">
        <v>3287.17</v>
      </c>
      <c r="D40" s="138">
        <f t="shared" si="0"/>
        <v>1.6095912289294438</v>
      </c>
      <c r="E40" s="78"/>
      <c r="F40" s="98">
        <v>18500</v>
      </c>
      <c r="G40" s="98">
        <v>14329.5</v>
      </c>
    </row>
    <row r="41" spans="1:7">
      <c r="A41" s="72" t="s">
        <v>140</v>
      </c>
      <c r="B41" s="179">
        <v>895.15</v>
      </c>
      <c r="C41" s="179">
        <v>909.85</v>
      </c>
      <c r="D41" s="138">
        <f t="shared" si="0"/>
        <v>-1.6156509314722258E-2</v>
      </c>
      <c r="E41" s="78"/>
      <c r="F41" s="98">
        <v>4000</v>
      </c>
      <c r="G41" s="98">
        <v>4809.9399999999996</v>
      </c>
    </row>
    <row r="42" spans="1:7">
      <c r="A42" s="72" t="s">
        <v>141</v>
      </c>
      <c r="B42" s="179">
        <v>13118.47</v>
      </c>
      <c r="C42" s="179">
        <v>21276.35</v>
      </c>
      <c r="D42" s="138">
        <f t="shared" si="0"/>
        <v>-0.38342478855630779</v>
      </c>
      <c r="E42" s="78"/>
      <c r="F42" s="98">
        <v>36000</v>
      </c>
      <c r="G42" s="98">
        <v>59020.11</v>
      </c>
    </row>
    <row r="43" spans="1:7">
      <c r="A43" s="72" t="s">
        <v>142</v>
      </c>
      <c r="B43" s="179">
        <v>0</v>
      </c>
      <c r="C43" s="179">
        <v>475.22</v>
      </c>
      <c r="D43" s="138">
        <f t="shared" si="0"/>
        <v>-1</v>
      </c>
      <c r="E43" s="78"/>
      <c r="F43" s="98">
        <v>1500</v>
      </c>
      <c r="G43" s="98">
        <v>693.61</v>
      </c>
    </row>
    <row r="44" spans="1:7">
      <c r="A44" s="72" t="s">
        <v>143</v>
      </c>
      <c r="B44" s="179">
        <v>5837.69</v>
      </c>
      <c r="C44" s="179">
        <v>6400.66</v>
      </c>
      <c r="D44" s="138">
        <f t="shared" si="0"/>
        <v>-8.7954992141435456E-2</v>
      </c>
      <c r="E44" s="78"/>
      <c r="F44" s="98">
        <v>14000</v>
      </c>
      <c r="G44" s="98">
        <v>14479.66</v>
      </c>
    </row>
    <row r="45" spans="1:7">
      <c r="A45" s="72" t="s">
        <v>144</v>
      </c>
      <c r="B45" s="179">
        <v>2241.85</v>
      </c>
      <c r="C45" s="179">
        <v>10126.52</v>
      </c>
      <c r="D45" s="138">
        <f t="shared" si="0"/>
        <v>-0.77861595098809855</v>
      </c>
      <c r="E45" s="78"/>
      <c r="F45" s="98">
        <v>5000</v>
      </c>
      <c r="G45" s="98">
        <v>18584.87</v>
      </c>
    </row>
    <row r="46" spans="1:7">
      <c r="A46" s="72" t="s">
        <v>145</v>
      </c>
      <c r="B46" s="179">
        <v>26200</v>
      </c>
      <c r="C46" s="179">
        <v>25105</v>
      </c>
      <c r="D46" s="138">
        <f t="shared" si="0"/>
        <v>4.3616809400517827E-2</v>
      </c>
      <c r="E46" s="78"/>
      <c r="F46" s="98">
        <v>62884</v>
      </c>
      <c r="G46" s="98">
        <v>60252</v>
      </c>
    </row>
    <row r="47" spans="1:7">
      <c r="A47" s="72" t="s">
        <v>146</v>
      </c>
      <c r="B47" s="179">
        <v>9170</v>
      </c>
      <c r="C47" s="179">
        <v>8785</v>
      </c>
      <c r="D47" s="138">
        <f t="shared" si="0"/>
        <v>4.3824701195219126E-2</v>
      </c>
      <c r="E47" s="78"/>
      <c r="F47" s="98">
        <v>22010</v>
      </c>
      <c r="G47" s="98">
        <v>21084</v>
      </c>
    </row>
    <row r="48" spans="1:7">
      <c r="A48" s="72" t="s">
        <v>147</v>
      </c>
      <c r="B48" s="179">
        <v>9750</v>
      </c>
      <c r="C48" s="179">
        <v>9890</v>
      </c>
      <c r="D48" s="138">
        <f t="shared" si="0"/>
        <v>-1.4155712841253791E-2</v>
      </c>
      <c r="E48" s="78"/>
      <c r="F48" s="98">
        <v>23402</v>
      </c>
      <c r="G48" s="98">
        <v>23736</v>
      </c>
    </row>
    <row r="49" spans="1:7">
      <c r="A49" s="72" t="s">
        <v>148</v>
      </c>
      <c r="B49" s="179">
        <v>2100</v>
      </c>
      <c r="C49" s="179">
        <v>1050</v>
      </c>
      <c r="D49" s="138">
        <f t="shared" si="0"/>
        <v>1</v>
      </c>
      <c r="E49" s="78"/>
      <c r="F49" s="98">
        <v>1050</v>
      </c>
      <c r="G49" s="98">
        <v>1050</v>
      </c>
    </row>
    <row r="50" spans="1:7" ht="12" thickBot="1">
      <c r="A50" s="72" t="s">
        <v>149</v>
      </c>
      <c r="B50" s="181">
        <v>80166.460000000006</v>
      </c>
      <c r="C50" s="181">
        <v>11403.31</v>
      </c>
      <c r="D50" s="140">
        <f t="shared" si="0"/>
        <v>6.0301044170508398</v>
      </c>
      <c r="E50" s="78"/>
      <c r="F50" s="129">
        <v>45600</v>
      </c>
      <c r="G50" s="129">
        <v>43531.45</v>
      </c>
    </row>
    <row r="51" spans="1:7" ht="12" thickBot="1">
      <c r="A51" s="67" t="s">
        <v>150</v>
      </c>
      <c r="B51" s="130">
        <f>ROUND(SUM(B28:B50),5)</f>
        <v>337727.81</v>
      </c>
      <c r="C51" s="130">
        <f>ROUND(SUM(C28:C50),5)</f>
        <v>276645.96999999997</v>
      </c>
      <c r="D51" s="141">
        <f t="shared" si="0"/>
        <v>0.22079425194590774</v>
      </c>
      <c r="E51" s="78"/>
      <c r="F51" s="130">
        <f>SUM(F29:F50)</f>
        <v>716416</v>
      </c>
      <c r="G51" s="130">
        <f>ROUND(SUM(G28:G50),5)</f>
        <v>711080.28</v>
      </c>
    </row>
    <row r="52" spans="1:7" ht="30" customHeight="1">
      <c r="A52" s="67" t="s">
        <v>151</v>
      </c>
      <c r="B52" s="68">
        <f>(B27-B51)</f>
        <v>99433.049999999988</v>
      </c>
      <c r="C52" s="68">
        <f>(C27-C51)</f>
        <v>100851.48000000004</v>
      </c>
      <c r="D52" s="138">
        <f t="shared" si="0"/>
        <v>-1.406454322732845E-2</v>
      </c>
      <c r="E52" s="78"/>
      <c r="F52" s="68">
        <f>(F27-F51)</f>
        <v>784</v>
      </c>
      <c r="G52" s="68">
        <f>(G27-G51)</f>
        <v>70403.969999999972</v>
      </c>
    </row>
    <row r="53" spans="1:7" ht="30" customHeight="1">
      <c r="A53" s="67" t="s">
        <v>152</v>
      </c>
      <c r="B53" s="68"/>
      <c r="C53" s="68"/>
      <c r="D53" s="138"/>
      <c r="E53" s="78"/>
      <c r="F53" s="68"/>
      <c r="G53" s="68"/>
    </row>
    <row r="54" spans="1:7">
      <c r="A54" s="67" t="s">
        <v>153</v>
      </c>
      <c r="B54" s="68"/>
      <c r="C54" s="68"/>
      <c r="D54" s="138"/>
      <c r="E54" s="78"/>
      <c r="F54" s="68"/>
      <c r="G54" s="68"/>
    </row>
    <row r="55" spans="1:7">
      <c r="A55" s="72" t="s">
        <v>154</v>
      </c>
      <c r="B55" s="176">
        <v>0</v>
      </c>
      <c r="C55" s="176">
        <v>0</v>
      </c>
      <c r="D55" s="138" t="e">
        <f t="shared" ref="D55:D68" si="1">(B55-C55)/C55</f>
        <v>#DIV/0!</v>
      </c>
      <c r="E55" s="78"/>
      <c r="F55" s="98">
        <v>1913.34</v>
      </c>
      <c r="G55" s="98">
        <v>5412.3</v>
      </c>
    </row>
    <row r="56" spans="1:7">
      <c r="A56" s="72" t="s">
        <v>155</v>
      </c>
      <c r="B56" s="179">
        <v>2715.66</v>
      </c>
      <c r="C56" s="179">
        <v>1387.2</v>
      </c>
      <c r="D56" s="138">
        <f t="shared" si="1"/>
        <v>0.95765570934256039</v>
      </c>
      <c r="E56" s="78"/>
      <c r="F56" s="98">
        <v>22440.03</v>
      </c>
      <c r="G56" s="98">
        <v>3461.05</v>
      </c>
    </row>
    <row r="57" spans="1:7">
      <c r="A57" s="72" t="s">
        <v>156</v>
      </c>
      <c r="B57" s="179">
        <v>1110</v>
      </c>
      <c r="C57" s="179">
        <v>1055</v>
      </c>
      <c r="D57" s="138">
        <f t="shared" si="1"/>
        <v>5.2132701421800945E-2</v>
      </c>
      <c r="E57" s="78"/>
      <c r="F57" s="98">
        <v>990</v>
      </c>
      <c r="G57" s="98">
        <v>3470</v>
      </c>
    </row>
    <row r="58" spans="1:7">
      <c r="A58" s="72" t="s">
        <v>157</v>
      </c>
      <c r="B58" s="179">
        <v>1198</v>
      </c>
      <c r="C58" s="179">
        <v>42001.68</v>
      </c>
      <c r="D58" s="138">
        <f t="shared" si="1"/>
        <v>-0.97147733138293513</v>
      </c>
      <c r="E58" s="78"/>
      <c r="F58" s="98">
        <v>110091.88</v>
      </c>
      <c r="G58" s="98">
        <v>65826.679999999993</v>
      </c>
    </row>
    <row r="59" spans="1:7">
      <c r="A59" s="72" t="s">
        <v>158</v>
      </c>
      <c r="B59" s="179">
        <v>3800</v>
      </c>
      <c r="C59" s="179">
        <v>0</v>
      </c>
      <c r="D59" s="138" t="e">
        <f t="shared" si="1"/>
        <v>#DIV/0!</v>
      </c>
      <c r="E59" s="78"/>
      <c r="F59" s="98">
        <v>220</v>
      </c>
      <c r="G59" s="98">
        <v>1100</v>
      </c>
    </row>
    <row r="60" spans="1:7" ht="12" thickBot="1">
      <c r="A60" s="72" t="s">
        <v>159</v>
      </c>
      <c r="B60" s="180">
        <v>49010</v>
      </c>
      <c r="C60" s="180">
        <v>15995</v>
      </c>
      <c r="D60" s="139">
        <f t="shared" si="1"/>
        <v>2.064082525789309</v>
      </c>
      <c r="E60" s="78"/>
      <c r="F60" s="128">
        <v>32769.67</v>
      </c>
      <c r="G60" s="128">
        <v>95743.14</v>
      </c>
    </row>
    <row r="61" spans="1:7">
      <c r="A61" s="67" t="s">
        <v>160</v>
      </c>
      <c r="B61" s="98">
        <f>ROUND(SUM(B54:B60),5)</f>
        <v>57833.66</v>
      </c>
      <c r="C61" s="98">
        <f>ROUND(SUM(C54:C60),5)</f>
        <v>60438.879999999997</v>
      </c>
      <c r="D61" s="138">
        <f t="shared" si="1"/>
        <v>-4.310503437522327E-2</v>
      </c>
      <c r="E61" s="78"/>
      <c r="F61" s="98">
        <f>SUM(F55:F60)</f>
        <v>168424.91999999998</v>
      </c>
      <c r="G61" s="98">
        <f>ROUND(SUM(G54:G60),5)</f>
        <v>175013.17</v>
      </c>
    </row>
    <row r="62" spans="1:7" ht="30" customHeight="1">
      <c r="A62" s="67" t="s">
        <v>161</v>
      </c>
      <c r="B62" s="68"/>
      <c r="C62" s="68"/>
      <c r="D62" s="138"/>
      <c r="E62" s="78"/>
      <c r="F62" s="68"/>
      <c r="G62" s="68"/>
    </row>
    <row r="63" spans="1:7">
      <c r="A63" s="72" t="s">
        <v>162</v>
      </c>
      <c r="B63" s="176">
        <v>0</v>
      </c>
      <c r="C63" s="176">
        <v>0</v>
      </c>
      <c r="D63" s="138" t="e">
        <f t="shared" si="1"/>
        <v>#DIV/0!</v>
      </c>
      <c r="E63" s="78"/>
      <c r="F63" s="98">
        <v>590</v>
      </c>
      <c r="G63" s="98">
        <v>6112.3</v>
      </c>
    </row>
    <row r="64" spans="1:7">
      <c r="A64" s="72" t="s">
        <v>240</v>
      </c>
      <c r="B64" s="98">
        <v>300</v>
      </c>
      <c r="C64" s="176">
        <v>0</v>
      </c>
      <c r="D64" s="138" t="e">
        <f>(B64-C64)/C64</f>
        <v>#DIV/0!</v>
      </c>
      <c r="E64" s="78"/>
      <c r="F64" s="98">
        <v>0</v>
      </c>
      <c r="G64" s="98">
        <v>0</v>
      </c>
    </row>
    <row r="65" spans="1:7">
      <c r="A65" s="72" t="s">
        <v>163</v>
      </c>
      <c r="B65" s="179">
        <v>2971.66</v>
      </c>
      <c r="C65" s="98">
        <v>1641.2</v>
      </c>
      <c r="D65" s="138">
        <f t="shared" si="1"/>
        <v>0.81066292956373376</v>
      </c>
      <c r="E65" s="78"/>
      <c r="F65" s="98">
        <v>24056.58</v>
      </c>
      <c r="G65" s="98">
        <v>5015.05</v>
      </c>
    </row>
    <row r="66" spans="1:7">
      <c r="A66" s="72" t="s">
        <v>164</v>
      </c>
      <c r="B66" s="176">
        <v>0</v>
      </c>
      <c r="C66" s="176">
        <v>0</v>
      </c>
      <c r="D66" s="138" t="e">
        <f t="shared" si="1"/>
        <v>#DIV/0!</v>
      </c>
      <c r="E66" s="78"/>
      <c r="F66" s="98">
        <v>0</v>
      </c>
      <c r="G66" s="98">
        <v>25350</v>
      </c>
    </row>
    <row r="67" spans="1:7" ht="12" thickBot="1">
      <c r="A67" s="72" t="s">
        <v>165</v>
      </c>
      <c r="B67" s="181">
        <v>90311.88</v>
      </c>
      <c r="C67" s="129">
        <v>31100.3</v>
      </c>
      <c r="D67" s="140">
        <f t="shared" si="1"/>
        <v>1.903890959251197</v>
      </c>
      <c r="E67" s="78"/>
      <c r="F67" s="129">
        <v>0</v>
      </c>
      <c r="G67" s="129">
        <v>54789.81</v>
      </c>
    </row>
    <row r="68" spans="1:7" ht="12" thickBot="1">
      <c r="A68" s="67" t="s">
        <v>166</v>
      </c>
      <c r="B68" s="131">
        <f>ROUND(SUM(B62:B67),5)</f>
        <v>93583.54</v>
      </c>
      <c r="C68" s="131">
        <f>ROUND(SUM(C62:C67),5)</f>
        <v>32741.5</v>
      </c>
      <c r="D68" s="142">
        <f t="shared" si="1"/>
        <v>1.8582545088038114</v>
      </c>
      <c r="E68" s="78"/>
      <c r="F68" s="131">
        <f>SUM(F63:F67)</f>
        <v>24646.58</v>
      </c>
      <c r="G68" s="131">
        <f>ROUND(SUM(G62:G67),5)</f>
        <v>91267.16</v>
      </c>
    </row>
    <row r="69" spans="1:7" ht="30" customHeight="1" thickBot="1">
      <c r="A69" s="67" t="s">
        <v>167</v>
      </c>
      <c r="B69" s="131">
        <f>ROUND(B53+B61-B68,5)</f>
        <v>-35749.879999999997</v>
      </c>
      <c r="C69" s="131">
        <f>ROUND(C53+C61-C68,5)</f>
        <v>27697.38</v>
      </c>
      <c r="D69" s="142">
        <f>(B69-C69)/C69</f>
        <v>-2.2907314699079837</v>
      </c>
      <c r="E69" s="78"/>
      <c r="F69" s="131">
        <f>(F61-F68)</f>
        <v>143778.33999999997</v>
      </c>
      <c r="G69" s="131">
        <f>ROUND(G53+G61-G68,5)</f>
        <v>83746.009999999995</v>
      </c>
    </row>
    <row r="70" spans="1:7" s="70" customFormat="1" ht="30" customHeight="1" thickBot="1">
      <c r="A70" s="67" t="s">
        <v>168</v>
      </c>
      <c r="B70" s="132">
        <v>63683.17</v>
      </c>
      <c r="C70" s="132">
        <v>128548.86</v>
      </c>
      <c r="D70" s="143">
        <f>(B70-C70)/C70</f>
        <v>-0.50459949625379796</v>
      </c>
      <c r="F70" s="132">
        <f>(F52+F69)</f>
        <v>144562.33999999997</v>
      </c>
      <c r="G70" s="132">
        <v>158353.38</v>
      </c>
    </row>
    <row r="71" spans="1:7" ht="12" thickTop="1">
      <c r="E71" s="78"/>
    </row>
  </sheetData>
  <phoneticPr fontId="18" type="noConversion"/>
  <pageMargins left="0.7" right="0.7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C41"/>
  <sheetViews>
    <sheetView view="pageBreakPreview" topLeftCell="A25" zoomScaleNormal="100" zoomScaleSheetLayoutView="100" workbookViewId="0">
      <selection activeCell="C40" sqref="C40"/>
    </sheetView>
  </sheetViews>
  <sheetFormatPr defaultRowHeight="11.25"/>
  <cols>
    <col min="1" max="1" width="33.42578125" style="71" bestFit="1" customWidth="1"/>
    <col min="2" max="2" width="11.28515625" style="81" bestFit="1" customWidth="1"/>
    <col min="3" max="3" width="38.28515625" style="78" bestFit="1" customWidth="1"/>
    <col min="4" max="16384" width="9.140625" style="78"/>
  </cols>
  <sheetData>
    <row r="1" spans="1:3">
      <c r="A1" s="73" t="s">
        <v>221</v>
      </c>
      <c r="B1" s="85" t="s">
        <v>246</v>
      </c>
      <c r="C1" s="85" t="s">
        <v>78</v>
      </c>
    </row>
    <row r="2" spans="1:3" s="90" customFormat="1" ht="12" thickBot="1">
      <c r="A2" s="79" t="s">
        <v>219</v>
      </c>
      <c r="B2" s="66" t="s">
        <v>251</v>
      </c>
    </row>
    <row r="3" spans="1:3" ht="12" thickTop="1">
      <c r="A3" s="67" t="s">
        <v>169</v>
      </c>
      <c r="B3" s="68"/>
    </row>
    <row r="4" spans="1:3">
      <c r="A4" s="72" t="s">
        <v>170</v>
      </c>
      <c r="B4" s="68"/>
    </row>
    <row r="5" spans="1:3">
      <c r="A5" s="72" t="s">
        <v>171</v>
      </c>
      <c r="B5" s="68"/>
    </row>
    <row r="6" spans="1:3">
      <c r="A6" s="72" t="s">
        <v>172</v>
      </c>
      <c r="B6" s="179">
        <v>200586.18</v>
      </c>
    </row>
    <row r="7" spans="1:3">
      <c r="A7" s="72" t="s">
        <v>173</v>
      </c>
      <c r="B7" s="179">
        <v>56196.32</v>
      </c>
    </row>
    <row r="8" spans="1:3" ht="12" thickBot="1">
      <c r="A8" s="72" t="s">
        <v>174</v>
      </c>
      <c r="B8" s="180">
        <v>8353.0400000000009</v>
      </c>
    </row>
    <row r="9" spans="1:3">
      <c r="A9" s="67" t="s">
        <v>175</v>
      </c>
      <c r="B9" s="176">
        <f>ROUND(SUM(B5:B8),5)</f>
        <v>265135.53999999998</v>
      </c>
    </row>
    <row r="10" spans="1:3" ht="30" customHeight="1">
      <c r="A10" s="67" t="s">
        <v>176</v>
      </c>
      <c r="B10" s="68"/>
    </row>
    <row r="11" spans="1:3" ht="12" thickBot="1">
      <c r="A11" s="72" t="s">
        <v>177</v>
      </c>
      <c r="B11" s="128">
        <v>0</v>
      </c>
    </row>
    <row r="12" spans="1:3">
      <c r="A12" s="67" t="s">
        <v>178</v>
      </c>
      <c r="B12" s="68">
        <v>0</v>
      </c>
    </row>
    <row r="13" spans="1:3" ht="30" customHeight="1">
      <c r="A13" s="67" t="s">
        <v>179</v>
      </c>
      <c r="B13" s="68"/>
    </row>
    <row r="14" spans="1:3">
      <c r="A14" s="72" t="s">
        <v>180</v>
      </c>
      <c r="B14" s="181">
        <v>103</v>
      </c>
    </row>
    <row r="15" spans="1:3" ht="12" thickBot="1">
      <c r="A15" s="72" t="s">
        <v>181</v>
      </c>
      <c r="B15" s="129"/>
    </row>
    <row r="16" spans="1:3" ht="12" thickBot="1">
      <c r="A16" s="67" t="s">
        <v>182</v>
      </c>
      <c r="B16" s="177">
        <f>ROUND(SUM(B13:B15),5)</f>
        <v>103</v>
      </c>
    </row>
    <row r="17" spans="1:2" ht="30" customHeight="1" thickBot="1">
      <c r="A17" s="67" t="s">
        <v>183</v>
      </c>
      <c r="B17" s="131">
        <f>ROUND(B4+B9+B12+B16,5)</f>
        <v>265238.53999999998</v>
      </c>
    </row>
    <row r="18" spans="1:2" s="70" customFormat="1" ht="30" customHeight="1">
      <c r="A18" s="67" t="s">
        <v>184</v>
      </c>
      <c r="B18" s="177">
        <f>ROUND(B5+B10+B13+B17,5)</f>
        <v>265238.53999999998</v>
      </c>
    </row>
    <row r="19" spans="1:2" ht="31.5" customHeight="1">
      <c r="A19" s="67" t="s">
        <v>185</v>
      </c>
      <c r="B19" s="68"/>
    </row>
    <row r="20" spans="1:2">
      <c r="A20" s="67" t="s">
        <v>186</v>
      </c>
      <c r="B20" s="68"/>
    </row>
    <row r="21" spans="1:2">
      <c r="A21" s="67" t="s">
        <v>187</v>
      </c>
      <c r="B21" s="68"/>
    </row>
    <row r="22" spans="1:2">
      <c r="A22" s="67" t="s">
        <v>188</v>
      </c>
      <c r="B22" s="68"/>
    </row>
    <row r="23" spans="1:2" ht="12" thickBot="1">
      <c r="A23" s="72" t="s">
        <v>189</v>
      </c>
      <c r="B23" s="180">
        <v>-8436.52</v>
      </c>
    </row>
    <row r="24" spans="1:2" ht="12" thickBot="1">
      <c r="A24" s="67" t="s">
        <v>190</v>
      </c>
      <c r="B24" s="180">
        <v>-8436.52</v>
      </c>
    </row>
    <row r="25" spans="1:2" ht="30" customHeight="1">
      <c r="A25" s="67" t="s">
        <v>191</v>
      </c>
      <c r="B25" s="68"/>
    </row>
    <row r="26" spans="1:2">
      <c r="A26" s="72" t="s">
        <v>192</v>
      </c>
      <c r="B26" s="68">
        <v>0</v>
      </c>
    </row>
    <row r="27" spans="1:2">
      <c r="A27" s="72" t="s">
        <v>242</v>
      </c>
      <c r="B27" s="176">
        <v>0</v>
      </c>
    </row>
    <row r="28" spans="1:2" ht="12" thickBot="1">
      <c r="A28" s="72" t="s">
        <v>193</v>
      </c>
      <c r="B28" s="181">
        <v>2091.2199999999998</v>
      </c>
    </row>
    <row r="29" spans="1:2" ht="12" thickBot="1">
      <c r="A29" s="67" t="s">
        <v>194</v>
      </c>
      <c r="B29" s="178">
        <f>ROUND(SUM(B26:B28),5)</f>
        <v>2091.2199999999998</v>
      </c>
    </row>
    <row r="30" spans="1:2" ht="30" customHeight="1">
      <c r="A30" s="67" t="s">
        <v>195</v>
      </c>
      <c r="B30" s="98">
        <f>ROUND(B21+B24+B29,5)</f>
        <v>-6345.3</v>
      </c>
    </row>
    <row r="31" spans="1:2" ht="30" customHeight="1">
      <c r="A31" s="67" t="s">
        <v>196</v>
      </c>
      <c r="B31" s="68"/>
    </row>
    <row r="32" spans="1:2">
      <c r="A32" s="72" t="s">
        <v>197</v>
      </c>
      <c r="B32" s="129">
        <v>13.43</v>
      </c>
    </row>
    <row r="33" spans="1:2">
      <c r="A33" s="67" t="s">
        <v>198</v>
      </c>
      <c r="B33" s="129">
        <v>13.43</v>
      </c>
    </row>
    <row r="34" spans="1:2" ht="30" customHeight="1">
      <c r="A34" s="67" t="s">
        <v>199</v>
      </c>
      <c r="B34" s="98">
        <f>ROUND(B22+B30+B33,5)</f>
        <v>-6331.87</v>
      </c>
    </row>
    <row r="35" spans="1:2" ht="30" customHeight="1">
      <c r="A35" s="67" t="s">
        <v>200</v>
      </c>
      <c r="B35" s="68"/>
    </row>
    <row r="36" spans="1:2">
      <c r="A36" s="72" t="s">
        <v>201</v>
      </c>
      <c r="B36" s="179">
        <v>-293583.5</v>
      </c>
    </row>
    <row r="37" spans="1:2">
      <c r="A37" s="72" t="s">
        <v>202</v>
      </c>
      <c r="B37" s="179">
        <v>501590.74</v>
      </c>
    </row>
    <row r="38" spans="1:2" ht="12" thickBot="1">
      <c r="A38" s="67" t="s">
        <v>168</v>
      </c>
      <c r="B38" s="181">
        <v>63683.17</v>
      </c>
    </row>
    <row r="39" spans="1:2" ht="12" thickBot="1">
      <c r="A39" s="67" t="s">
        <v>203</v>
      </c>
      <c r="B39" s="131">
        <f>ROUND(SUM(B35:B38),5)</f>
        <v>271690.40999999997</v>
      </c>
    </row>
    <row r="40" spans="1:2" s="70" customFormat="1" ht="30" customHeight="1" thickBot="1">
      <c r="A40" s="67" t="s">
        <v>204</v>
      </c>
      <c r="B40" s="132">
        <v>159451.28</v>
      </c>
    </row>
    <row r="41" spans="1:2" ht="12" thickTop="1"/>
  </sheetData>
  <phoneticPr fontId="18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C20"/>
  <sheetViews>
    <sheetView view="pageBreakPreview" zoomScaleNormal="100" zoomScaleSheetLayoutView="100" workbookViewId="0">
      <selection activeCell="B18" sqref="B18"/>
    </sheetView>
  </sheetViews>
  <sheetFormatPr defaultRowHeight="12.75"/>
  <cols>
    <col min="1" max="1" width="34.140625" style="69" bestFit="1" customWidth="1"/>
    <col min="2" max="2" width="16.7109375" style="69" bestFit="1" customWidth="1"/>
  </cols>
  <sheetData>
    <row r="1" spans="1:3" s="78" customFormat="1" ht="11.25">
      <c r="A1" s="73" t="s">
        <v>243</v>
      </c>
      <c r="B1" s="85" t="s">
        <v>246</v>
      </c>
      <c r="C1" s="85" t="s">
        <v>78</v>
      </c>
    </row>
    <row r="2" spans="1:3" ht="13.5" thickBot="1">
      <c r="A2" s="79" t="s">
        <v>219</v>
      </c>
      <c r="B2" s="97" t="s">
        <v>249</v>
      </c>
    </row>
    <row r="3" spans="1:3" ht="13.5" thickTop="1">
      <c r="A3" s="99" t="s">
        <v>205</v>
      </c>
      <c r="B3" s="98"/>
    </row>
    <row r="4" spans="1:3">
      <c r="A4" s="99" t="s">
        <v>168</v>
      </c>
      <c r="B4" s="179">
        <v>64548.97</v>
      </c>
    </row>
    <row r="5" spans="1:3">
      <c r="A5" s="99" t="s">
        <v>206</v>
      </c>
      <c r="B5" s="98"/>
    </row>
    <row r="6" spans="1:3">
      <c r="A6" s="99" t="s">
        <v>207</v>
      </c>
      <c r="B6" s="98"/>
    </row>
    <row r="7" spans="1:3">
      <c r="A7" s="100" t="s">
        <v>234</v>
      </c>
      <c r="B7" s="179">
        <v>-810</v>
      </c>
    </row>
    <row r="8" spans="1:3">
      <c r="A8" s="100" t="s">
        <v>189</v>
      </c>
      <c r="B8" s="179">
        <v>9.1999999999999993</v>
      </c>
    </row>
    <row r="9" spans="1:3">
      <c r="A9" s="100" t="s">
        <v>208</v>
      </c>
      <c r="B9" s="179">
        <v>0</v>
      </c>
    </row>
    <row r="10" spans="1:3">
      <c r="A10" s="100" t="s">
        <v>235</v>
      </c>
      <c r="B10" s="179">
        <v>-1960</v>
      </c>
    </row>
    <row r="11" spans="1:3">
      <c r="A11" s="100" t="s">
        <v>209</v>
      </c>
      <c r="B11" s="179">
        <v>-306.27</v>
      </c>
    </row>
    <row r="12" spans="1:3">
      <c r="A12" s="100" t="s">
        <v>210</v>
      </c>
      <c r="B12" s="129">
        <v>100</v>
      </c>
    </row>
    <row r="13" spans="1:3">
      <c r="A13" s="99" t="s">
        <v>211</v>
      </c>
      <c r="B13" s="98">
        <f>ROUND(SUM(B3:B4)+SUM(B7:B12),5)</f>
        <v>61581.9</v>
      </c>
    </row>
    <row r="14" spans="1:3">
      <c r="A14" s="99" t="s">
        <v>212</v>
      </c>
      <c r="B14" s="98"/>
    </row>
    <row r="15" spans="1:3" ht="13.5" thickBot="1">
      <c r="A15" s="100" t="s">
        <v>213</v>
      </c>
      <c r="B15" s="129">
        <v>0</v>
      </c>
    </row>
    <row r="16" spans="1:3" ht="13.5" thickBot="1">
      <c r="A16" s="99" t="s">
        <v>214</v>
      </c>
      <c r="B16" s="130">
        <v>0</v>
      </c>
    </row>
    <row r="17" spans="1:2">
      <c r="A17" s="99" t="s">
        <v>215</v>
      </c>
      <c r="B17" s="98">
        <f>ROUND(B13+B16,5)</f>
        <v>61581.9</v>
      </c>
    </row>
    <row r="18" spans="1:2" ht="13.5" thickBot="1">
      <c r="A18" s="99" t="s">
        <v>216</v>
      </c>
      <c r="B18" s="181">
        <v>203656.64</v>
      </c>
    </row>
    <row r="19" spans="1:2" ht="13.5" thickBot="1">
      <c r="A19" s="99" t="s">
        <v>217</v>
      </c>
      <c r="B19" s="132">
        <f>ROUND(SUM(B17:B18),5)</f>
        <v>265238.53999999998</v>
      </c>
    </row>
    <row r="20" spans="1:2" ht="13.5" thickTop="1"/>
  </sheetData>
  <phoneticPr fontId="18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view="pageBreakPreview" zoomScale="80" zoomScaleNormal="100" zoomScaleSheetLayoutView="80" workbookViewId="0">
      <selection activeCell="A21" sqref="A21"/>
    </sheetView>
  </sheetViews>
  <sheetFormatPr defaultRowHeight="12.75"/>
  <cols>
    <col min="1" max="1" width="62.42578125" style="155" customWidth="1"/>
    <col min="2" max="2" width="16.85546875" style="156" bestFit="1" customWidth="1"/>
    <col min="3" max="3" width="10.28515625" style="157" bestFit="1" customWidth="1"/>
    <col min="4" max="4" width="11.28515625" style="157" bestFit="1" customWidth="1"/>
    <col min="5" max="5" width="32.85546875" style="147" bestFit="1" customWidth="1"/>
    <col min="6" max="16384" width="9.140625" style="147"/>
  </cols>
  <sheetData>
    <row r="1" spans="1:5">
      <c r="A1" s="144" t="s">
        <v>80</v>
      </c>
      <c r="B1" s="145" t="s">
        <v>233</v>
      </c>
      <c r="C1" s="146" t="s">
        <v>81</v>
      </c>
      <c r="D1" s="146" t="s">
        <v>92</v>
      </c>
      <c r="E1" s="146" t="s">
        <v>78</v>
      </c>
    </row>
    <row r="2" spans="1:5">
      <c r="A2" s="148"/>
      <c r="B2" s="149"/>
      <c r="C2" s="150"/>
      <c r="D2" s="150"/>
    </row>
    <row r="3" spans="1:5" ht="13.5" thickBot="1">
      <c r="A3" s="151" t="s">
        <v>94</v>
      </c>
      <c r="B3" s="152"/>
      <c r="C3" s="153"/>
      <c r="D3" s="153"/>
      <c r="E3" s="154"/>
    </row>
    <row r="4" spans="1:5">
      <c r="A4" s="161" t="s">
        <v>229</v>
      </c>
      <c r="B4" s="161">
        <v>20000</v>
      </c>
      <c r="C4" s="160" t="s">
        <v>82</v>
      </c>
      <c r="D4" s="160"/>
      <c r="E4" s="161"/>
    </row>
    <row r="5" spans="1:5" s="164" customFormat="1">
      <c r="A5" s="162" t="s">
        <v>96</v>
      </c>
      <c r="B5" s="163">
        <v>20000</v>
      </c>
      <c r="C5" s="157"/>
      <c r="D5" s="157"/>
    </row>
    <row r="6" spans="1:5">
      <c r="A6" s="148"/>
      <c r="B6" s="149"/>
      <c r="C6" s="150"/>
      <c r="D6" s="150"/>
    </row>
    <row r="7" spans="1:5" ht="13.5" thickBot="1">
      <c r="A7" s="151" t="s">
        <v>0</v>
      </c>
      <c r="B7" s="152"/>
      <c r="C7" s="153"/>
      <c r="D7" s="153"/>
      <c r="E7" s="154"/>
    </row>
    <row r="8" spans="1:5">
      <c r="A8" s="155" t="s">
        <v>83</v>
      </c>
      <c r="B8" s="156">
        <v>4930</v>
      </c>
      <c r="C8" s="157" t="s">
        <v>82</v>
      </c>
    </row>
    <row r="9" spans="1:5">
      <c r="A9" s="155" t="s">
        <v>84</v>
      </c>
      <c r="B9" s="156">
        <v>1730</v>
      </c>
      <c r="C9" s="157" t="s">
        <v>82</v>
      </c>
    </row>
    <row r="10" spans="1:5">
      <c r="A10" s="155" t="s">
        <v>85</v>
      </c>
      <c r="B10" s="156">
        <v>3850</v>
      </c>
      <c r="C10" s="157" t="s">
        <v>82</v>
      </c>
    </row>
    <row r="11" spans="1:5">
      <c r="A11" s="155" t="s">
        <v>86</v>
      </c>
      <c r="B11" s="156">
        <v>3780</v>
      </c>
      <c r="C11" s="157" t="s">
        <v>82</v>
      </c>
    </row>
    <row r="13" spans="1:5" s="164" customFormat="1">
      <c r="A13" s="162" t="s">
        <v>87</v>
      </c>
      <c r="B13" s="163">
        <f>SUM(B8:B12)</f>
        <v>14290</v>
      </c>
      <c r="C13" s="157"/>
      <c r="D13" s="157"/>
    </row>
    <row r="14" spans="1:5" s="164" customFormat="1">
      <c r="A14" s="162"/>
      <c r="B14" s="163"/>
      <c r="C14" s="157"/>
      <c r="D14" s="157"/>
    </row>
    <row r="15" spans="1:5" ht="13.5" thickBot="1">
      <c r="A15" s="151" t="s">
        <v>97</v>
      </c>
      <c r="B15" s="152"/>
      <c r="C15" s="153"/>
      <c r="D15" s="153"/>
      <c r="E15" s="154"/>
    </row>
    <row r="16" spans="1:5">
      <c r="A16" s="158" t="s">
        <v>98</v>
      </c>
      <c r="B16" s="159">
        <v>57500</v>
      </c>
      <c r="C16" s="160" t="s">
        <v>82</v>
      </c>
      <c r="D16" s="160"/>
      <c r="E16" s="161"/>
    </row>
    <row r="17" spans="1:5" s="164" customFormat="1">
      <c r="A17" s="162" t="s">
        <v>99</v>
      </c>
      <c r="B17" s="163">
        <f>SUM(B16:B16)</f>
        <v>57500</v>
      </c>
      <c r="C17" s="157"/>
      <c r="D17" s="157"/>
    </row>
    <row r="19" spans="1:5" ht="13.5" thickBot="1">
      <c r="A19" s="151" t="s">
        <v>88</v>
      </c>
      <c r="B19" s="152"/>
      <c r="C19" s="153"/>
      <c r="D19" s="153"/>
      <c r="E19" s="154"/>
    </row>
    <row r="20" spans="1:5">
      <c r="A20" s="155" t="s">
        <v>222</v>
      </c>
      <c r="B20" s="156">
        <v>65000</v>
      </c>
      <c r="C20" s="157" t="s">
        <v>82</v>
      </c>
    </row>
    <row r="21" spans="1:5">
      <c r="A21" s="147" t="s">
        <v>223</v>
      </c>
      <c r="B21" s="147">
        <v>30000</v>
      </c>
      <c r="C21" s="157" t="s">
        <v>82</v>
      </c>
    </row>
    <row r="22" spans="1:5">
      <c r="A22" s="147" t="s">
        <v>224</v>
      </c>
      <c r="B22" s="147">
        <v>10000</v>
      </c>
      <c r="C22" s="157" t="s">
        <v>82</v>
      </c>
    </row>
    <row r="23" spans="1:5">
      <c r="A23" s="161" t="s">
        <v>229</v>
      </c>
      <c r="B23" s="161">
        <v>20000</v>
      </c>
      <c r="C23" s="160" t="s">
        <v>82</v>
      </c>
      <c r="D23" s="160"/>
      <c r="E23" s="161"/>
    </row>
    <row r="24" spans="1:5" s="164" customFormat="1">
      <c r="A24" s="162" t="s">
        <v>89</v>
      </c>
      <c r="B24" s="163">
        <f>SUM(B20:B23)</f>
        <v>125000</v>
      </c>
      <c r="C24" s="165"/>
      <c r="D24" s="165"/>
    </row>
    <row r="25" spans="1:5" s="164" customFormat="1" ht="13.5" customHeight="1">
      <c r="A25" s="162"/>
      <c r="B25" s="163"/>
      <c r="C25" s="165"/>
      <c r="D25" s="165"/>
    </row>
    <row r="26" spans="1:5" s="164" customFormat="1" ht="13.5" thickBot="1">
      <c r="A26" s="151" t="s">
        <v>100</v>
      </c>
      <c r="B26" s="166" t="s">
        <v>19</v>
      </c>
      <c r="C26" s="153"/>
      <c r="D26" s="153"/>
      <c r="E26" s="167"/>
    </row>
    <row r="27" spans="1:5">
      <c r="A27" s="155" t="s">
        <v>101</v>
      </c>
      <c r="B27" s="156">
        <v>168000</v>
      </c>
      <c r="C27" s="157" t="s">
        <v>82</v>
      </c>
    </row>
    <row r="28" spans="1:5">
      <c r="A28" s="155" t="s">
        <v>102</v>
      </c>
      <c r="B28" s="156">
        <v>4600</v>
      </c>
      <c r="C28" s="157" t="s">
        <v>82</v>
      </c>
    </row>
    <row r="29" spans="1:5">
      <c r="A29" s="155" t="s">
        <v>103</v>
      </c>
      <c r="B29" s="156">
        <v>0</v>
      </c>
      <c r="C29" s="157" t="s">
        <v>82</v>
      </c>
    </row>
    <row r="30" spans="1:5" ht="12.75" customHeight="1">
      <c r="A30" s="155" t="s">
        <v>104</v>
      </c>
      <c r="B30" s="156">
        <v>0</v>
      </c>
      <c r="C30" s="157" t="s">
        <v>82</v>
      </c>
    </row>
    <row r="31" spans="1:5">
      <c r="A31" s="158" t="s">
        <v>105</v>
      </c>
      <c r="B31" s="159">
        <v>0</v>
      </c>
      <c r="C31" s="160" t="s">
        <v>82</v>
      </c>
      <c r="D31" s="160"/>
      <c r="E31" s="161"/>
    </row>
    <row r="32" spans="1:5" s="164" customFormat="1">
      <c r="A32" s="162" t="s">
        <v>91</v>
      </c>
      <c r="B32" s="163">
        <f>SUM(B27:B31)</f>
        <v>172600</v>
      </c>
      <c r="C32" s="165"/>
      <c r="D32" s="165"/>
    </row>
    <row r="33" spans="1:5" s="164" customFormat="1">
      <c r="A33" s="162"/>
      <c r="B33" s="163"/>
      <c r="C33" s="165"/>
      <c r="D33" s="165"/>
    </row>
    <row r="34" spans="1:5">
      <c r="A34" s="168" t="s">
        <v>232</v>
      </c>
      <c r="B34" s="169"/>
      <c r="C34" s="170"/>
      <c r="D34" s="170"/>
      <c r="E34" s="171"/>
    </row>
    <row r="36" spans="1:5" ht="13.5" thickBot="1">
      <c r="A36" s="151" t="s">
        <v>90</v>
      </c>
      <c r="B36" s="166" t="s">
        <v>19</v>
      </c>
      <c r="C36" s="153"/>
      <c r="D36" s="153"/>
      <c r="E36" s="167"/>
    </row>
    <row r="37" spans="1:5">
      <c r="A37" s="172" t="s">
        <v>230</v>
      </c>
      <c r="B37" s="173">
        <v>20000</v>
      </c>
      <c r="C37" s="174">
        <v>2011</v>
      </c>
      <c r="D37" s="174" t="s">
        <v>93</v>
      </c>
      <c r="E37" s="175"/>
    </row>
    <row r="39" spans="1:5" ht="13.5" thickBot="1">
      <c r="A39" s="151" t="s">
        <v>88</v>
      </c>
      <c r="B39" s="152"/>
      <c r="C39" s="153"/>
      <c r="D39" s="153"/>
      <c r="E39" s="154"/>
    </row>
    <row r="40" spans="1:5">
      <c r="A40" s="147" t="s">
        <v>225</v>
      </c>
      <c r="B40" s="147">
        <v>14000</v>
      </c>
      <c r="C40" s="157">
        <v>2011</v>
      </c>
      <c r="D40" s="157" t="s">
        <v>252</v>
      </c>
    </row>
    <row r="41" spans="1:5">
      <c r="A41" s="147" t="s">
        <v>226</v>
      </c>
      <c r="B41" s="147">
        <v>20000</v>
      </c>
      <c r="C41" s="157">
        <v>2011</v>
      </c>
      <c r="D41" s="157" t="s">
        <v>93</v>
      </c>
    </row>
    <row r="42" spans="1:5">
      <c r="A42" s="147" t="s">
        <v>227</v>
      </c>
      <c r="B42" s="147">
        <v>50000</v>
      </c>
      <c r="C42" s="157">
        <v>2011</v>
      </c>
      <c r="D42" s="157" t="s">
        <v>93</v>
      </c>
    </row>
    <row r="43" spans="1:5">
      <c r="A43" s="147"/>
      <c r="B43" s="147"/>
    </row>
    <row r="44" spans="1:5" ht="13.5" thickBot="1">
      <c r="A44" s="151" t="s">
        <v>97</v>
      </c>
      <c r="B44" s="152"/>
      <c r="C44" s="153"/>
      <c r="D44" s="153"/>
      <c r="E44" s="154"/>
    </row>
    <row r="46" spans="1:5" ht="13.5" thickBot="1">
      <c r="A46" s="151" t="s">
        <v>0</v>
      </c>
      <c r="B46" s="152"/>
      <c r="C46" s="153"/>
      <c r="D46" s="153"/>
      <c r="E46" s="154"/>
    </row>
    <row r="47" spans="1:5">
      <c r="A47" s="162"/>
      <c r="B47" s="163"/>
      <c r="E47" s="164"/>
    </row>
    <row r="48" spans="1:5" ht="13.5" thickBot="1">
      <c r="A48" s="151" t="s">
        <v>94</v>
      </c>
      <c r="B48" s="152"/>
      <c r="C48" s="153"/>
      <c r="D48" s="154"/>
      <c r="E48" s="154"/>
    </row>
    <row r="49" spans="1:4">
      <c r="A49" s="147" t="s">
        <v>228</v>
      </c>
      <c r="B49" s="147">
        <v>35000</v>
      </c>
      <c r="C49" s="157" t="s">
        <v>82</v>
      </c>
      <c r="D49" s="157" t="s">
        <v>93</v>
      </c>
    </row>
    <row r="50" spans="1:4">
      <c r="A50" s="155" t="s">
        <v>95</v>
      </c>
      <c r="B50" s="156">
        <v>28000</v>
      </c>
      <c r="C50" s="157" t="s">
        <v>231</v>
      </c>
      <c r="D50" s="157" t="s">
        <v>93</v>
      </c>
    </row>
  </sheetData>
  <phoneticPr fontId="10" type="noConversion"/>
  <conditionalFormatting sqref="D45:D47 C45:C48 C49:D65536 C16:D43 C13:D14 C8:C12 E1 C1:D7">
    <cfRule type="cellIs" dxfId="1" priority="3" stopIfTrue="1" operator="equal">
      <formula>"Medium"</formula>
    </cfRule>
    <cfRule type="cellIs" dxfId="0" priority="4" stopIfTrue="1" operator="equal">
      <formula>"High"</formula>
    </cfRule>
  </conditionalFormatting>
  <pageMargins left="0.7" right="0.7" top="0.75" bottom="0.75" header="0.3" footer="0.3"/>
  <pageSetup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8"/>
  <sheetViews>
    <sheetView view="pageBreakPreview" zoomScale="60" zoomScaleNormal="60" workbookViewId="0">
      <pane xSplit="2" ySplit="1" topLeftCell="J2" activePane="bottomRight" state="frozen"/>
      <selection pane="topRight" activeCell="C1" sqref="C1"/>
      <selection pane="bottomLeft" activeCell="A2" sqref="A2"/>
      <selection pane="bottomRight" activeCell="R31" sqref="R31:R32"/>
    </sheetView>
  </sheetViews>
  <sheetFormatPr defaultRowHeight="12.75"/>
  <cols>
    <col min="1" max="1" width="8.42578125" style="2" customWidth="1"/>
    <col min="2" max="2" width="61.85546875" style="2" bestFit="1" customWidth="1"/>
    <col min="3" max="3" width="2.28515625" style="3" customWidth="1"/>
    <col min="4" max="4" width="14.140625" style="35" bestFit="1" customWidth="1"/>
    <col min="5" max="5" width="7.28515625" style="109" bestFit="1" customWidth="1"/>
    <col min="6" max="6" width="2.28515625" style="5" customWidth="1"/>
    <col min="7" max="7" width="14.42578125" style="35" customWidth="1"/>
    <col min="8" max="8" width="7.28515625" style="109" bestFit="1" customWidth="1"/>
    <col min="9" max="9" width="2.28515625" style="5" customWidth="1"/>
    <col min="10" max="10" width="14" style="35" bestFit="1" customWidth="1"/>
    <col min="11" max="11" width="7.28515625" style="36" bestFit="1" customWidth="1"/>
    <col min="12" max="12" width="2.28515625" style="5" customWidth="1"/>
    <col min="13" max="13" width="14.42578125" style="110" bestFit="1" customWidth="1"/>
    <col min="14" max="14" width="7.28515625" style="36" bestFit="1" customWidth="1"/>
    <col min="15" max="15" width="2.28515625" style="5" customWidth="1"/>
    <col min="16" max="16" width="14.42578125" style="110" customWidth="1"/>
    <col min="17" max="17" width="7.28515625" style="36" bestFit="1" customWidth="1"/>
    <col min="18" max="18" width="2.28515625" style="5" customWidth="1"/>
    <col min="19" max="19" width="14.140625" style="110" bestFit="1" customWidth="1"/>
    <col min="20" max="20" width="7.28515625" style="36" bestFit="1" customWidth="1"/>
    <col min="21" max="21" width="2.28515625" style="5" customWidth="1"/>
    <col min="22" max="22" width="14.42578125" style="110" bestFit="1" customWidth="1"/>
    <col min="23" max="23" width="22" style="111" bestFit="1" customWidth="1"/>
    <col min="24" max="24" width="2.28515625" style="5" customWidth="1"/>
    <col min="25" max="25" width="14.42578125" style="110" bestFit="1" customWidth="1"/>
    <col min="26" max="26" width="13" style="111" bestFit="1" customWidth="1"/>
    <col min="27" max="16384" width="9.140625" style="2"/>
  </cols>
  <sheetData>
    <row r="1" spans="1:26" s="61" customFormat="1" ht="25.5">
      <c r="D1" s="62" t="s">
        <v>74</v>
      </c>
      <c r="E1" s="101" t="s">
        <v>72</v>
      </c>
      <c r="F1" s="63"/>
      <c r="G1" s="62" t="s">
        <v>73</v>
      </c>
      <c r="H1" s="101" t="s">
        <v>72</v>
      </c>
      <c r="I1" s="63"/>
      <c r="J1" s="62" t="s">
        <v>75</v>
      </c>
      <c r="K1" s="64" t="s">
        <v>72</v>
      </c>
      <c r="L1" s="63"/>
      <c r="M1" s="102" t="s">
        <v>236</v>
      </c>
      <c r="N1" s="64" t="s">
        <v>72</v>
      </c>
      <c r="O1" s="63"/>
      <c r="P1" s="102" t="s">
        <v>112</v>
      </c>
      <c r="Q1" s="64" t="s">
        <v>72</v>
      </c>
      <c r="R1" s="63"/>
      <c r="S1" s="102" t="s">
        <v>237</v>
      </c>
      <c r="T1" s="64" t="s">
        <v>72</v>
      </c>
      <c r="U1" s="63"/>
      <c r="V1" s="103" t="s">
        <v>238</v>
      </c>
      <c r="W1" s="104" t="s">
        <v>239</v>
      </c>
      <c r="X1" s="63"/>
      <c r="Y1" s="103" t="s">
        <v>113</v>
      </c>
      <c r="Z1" s="104" t="s">
        <v>114</v>
      </c>
    </row>
    <row r="2" spans="1:26" s="24" customFormat="1" ht="14.25">
      <c r="C2" s="31"/>
      <c r="D2" s="32"/>
      <c r="E2" s="105"/>
      <c r="F2" s="33"/>
      <c r="G2" s="32"/>
      <c r="H2" s="105"/>
      <c r="I2" s="33"/>
      <c r="J2" s="32"/>
      <c r="K2" s="34"/>
      <c r="L2" s="33"/>
      <c r="M2" s="106"/>
      <c r="N2" s="34"/>
      <c r="O2" s="33"/>
      <c r="P2" s="106"/>
      <c r="Q2" s="34"/>
      <c r="R2" s="33"/>
      <c r="S2" s="106"/>
      <c r="T2" s="34"/>
      <c r="U2" s="33"/>
      <c r="V2" s="107"/>
      <c r="W2" s="108"/>
      <c r="X2" s="33"/>
      <c r="Y2" s="107"/>
      <c r="Z2" s="108"/>
    </row>
    <row r="3" spans="1:26">
      <c r="A3" s="14" t="s">
        <v>71</v>
      </c>
    </row>
    <row r="5" spans="1:26">
      <c r="A5" s="1">
        <v>3000</v>
      </c>
      <c r="B5" s="12" t="s">
        <v>1</v>
      </c>
      <c r="D5" s="35">
        <v>369446.55</v>
      </c>
      <c r="E5" s="109">
        <f t="shared" ref="E5:E18" si="0">D5/$D$20</f>
        <v>0.64076413514687325</v>
      </c>
      <c r="G5" s="35">
        <v>411185.19</v>
      </c>
      <c r="H5" s="109">
        <f t="shared" ref="H5:H18" si="1">G5/$G$20</f>
        <v>0.69692490133208307</v>
      </c>
      <c r="J5" s="35">
        <f>IF(ISERROR(VLOOKUP(A5,'[1]FY2009 Actual'!$C$8:$L$54,10, FALSE)),0,VLOOKUP(A5,'[1]FY2009 Actual'!$C$8:$L$54,10, FALSE))</f>
        <v>431672</v>
      </c>
      <c r="K5" s="36">
        <f>J5/$J$20</f>
        <v>0.68308634027653792</v>
      </c>
      <c r="M5" s="110">
        <f>IF(ISERROR(VLOOKUP(A5,'[1]FY2010 Actual'!$C$8:$L$54,10, FALSE)),0,VLOOKUP(A5,'[1]FY2010 Actual'!$C$8:$L$54,10, FALSE))</f>
        <v>472000</v>
      </c>
      <c r="N5" s="36">
        <f t="shared" ref="N5:N12" si="2">M5/$M$20</f>
        <v>0.73196451833012843</v>
      </c>
      <c r="P5" s="110">
        <f>IF(ISERROR(VLOOKUP(A5,'[1]FY2011 Budget'!$C$8:$L$54,10, FALSE)),0,VLOOKUP(A5,'[1]FY2011 Budget'!$C$8:$L$54,10, FALSE))</f>
        <v>440000</v>
      </c>
      <c r="Q5" s="36">
        <f>P5/$P$20</f>
        <v>0.67119212874685374</v>
      </c>
      <c r="S5" s="110">
        <f>IF(ISERROR(VLOOKUP(A5,'[1]FY2012 Budget'!$C$8:$L$54,10, FALSE)),0,VLOOKUP(A5,'[1]FY2012 Budget'!$C$8:$L$54,10, FALSE))</f>
        <v>445000</v>
      </c>
      <c r="T5" s="36">
        <f>S5/$P$20</f>
        <v>0.678819312028068</v>
      </c>
      <c r="V5" s="110">
        <f>S5-P5</f>
        <v>5000</v>
      </c>
      <c r="W5" s="111">
        <f>(S5-P5)/P5</f>
        <v>1.1363636363636364E-2</v>
      </c>
      <c r="Y5" s="110">
        <f t="shared" ref="Y5:Y17" si="3">P5-M5</f>
        <v>-32000</v>
      </c>
      <c r="Z5" s="111">
        <f t="shared" ref="Z5:Z15" si="4">(P5-M5)/M5</f>
        <v>-6.7796610169491525E-2</v>
      </c>
    </row>
    <row r="6" spans="1:26">
      <c r="A6" s="1">
        <v>3020</v>
      </c>
      <c r="B6" s="12" t="s">
        <v>2</v>
      </c>
      <c r="D6" s="35">
        <v>36477.089999999997</v>
      </c>
      <c r="E6" s="109">
        <f t="shared" si="0"/>
        <v>6.326547379187776E-2</v>
      </c>
      <c r="G6" s="35">
        <v>39083.75</v>
      </c>
      <c r="H6" s="109">
        <f t="shared" si="1"/>
        <v>6.6243724907596502E-2</v>
      </c>
      <c r="J6" s="35">
        <f>IF(ISERROR(VLOOKUP(A6,'[1]FY2009 Actual'!$C$8:$L$54,10, FALSE)),0,VLOOKUP(A6,'[1]FY2009 Actual'!$C$8:$L$54,10, FALSE))</f>
        <v>39595</v>
      </c>
      <c r="K6" s="36">
        <f t="shared" ref="K6:K18" si="5">J6/$J$20</f>
        <v>6.2655913849518893E-2</v>
      </c>
      <c r="M6" s="110">
        <f>IF(ISERROR(VLOOKUP(A6,'[1]FY2010 Actual'!$C$8:$L$54,10, FALSE)),0,VLOOKUP(A6,'[1]FY2010 Actual'!$C$8:$L$54,10, FALSE))</f>
        <v>37000</v>
      </c>
      <c r="N6" s="36">
        <f t="shared" si="2"/>
        <v>5.7378574530115994E-2</v>
      </c>
      <c r="P6" s="110">
        <f>IF(ISERROR(VLOOKUP(A6,'[1]FY2011 Budget'!$C$8:$L$54,10, FALSE)),0,VLOOKUP(A6,'[1]FY2011 Budget'!$C$8:$L$54,10, FALSE))</f>
        <v>22000</v>
      </c>
      <c r="Q6" s="36">
        <f t="shared" ref="Q6:Q18" si="6">P6/$P$20</f>
        <v>3.3559606437342689E-2</v>
      </c>
      <c r="S6" s="110">
        <f>IF(ISERROR(VLOOKUP(A6,'[1]FY2012 Budget'!$C$8:$L$54,10, FALSE)),0,VLOOKUP(A6,'[1]FY2012 Budget'!$C$8:$L$54,10, FALSE))</f>
        <v>23000</v>
      </c>
      <c r="T6" s="36">
        <f t="shared" ref="T6:T18" si="7">S6/$P$20</f>
        <v>3.5085043093585538E-2</v>
      </c>
      <c r="V6" s="110">
        <f t="shared" ref="V6:V18" si="8">S6-P6</f>
        <v>1000</v>
      </c>
      <c r="W6" s="111">
        <f t="shared" ref="W6:W18" si="9">(S6-P6)/P6</f>
        <v>4.5454545454545456E-2</v>
      </c>
      <c r="Y6" s="110">
        <f t="shared" si="3"/>
        <v>-15000</v>
      </c>
      <c r="Z6" s="111">
        <f t="shared" si="4"/>
        <v>-0.40540540540540543</v>
      </c>
    </row>
    <row r="7" spans="1:26">
      <c r="A7" s="1">
        <v>3030</v>
      </c>
      <c r="B7" s="12" t="s">
        <v>3</v>
      </c>
      <c r="D7" s="35">
        <v>36085.1</v>
      </c>
      <c r="E7" s="109">
        <f t="shared" si="0"/>
        <v>6.2585610538759759E-2</v>
      </c>
      <c r="G7" s="35">
        <v>25938.17</v>
      </c>
      <c r="H7" s="109">
        <f t="shared" si="1"/>
        <v>4.3963053649828186E-2</v>
      </c>
      <c r="J7" s="35">
        <f>IF(ISERROR(VLOOKUP(A7,'[1]FY2009 Actual'!$C$8:$L$54,10, FALSE)),0,VLOOKUP(A7,'[1]FY2009 Actual'!$C$8:$L$54,10, FALSE))</f>
        <v>31186</v>
      </c>
      <c r="K7" s="36">
        <f t="shared" si="5"/>
        <v>4.9349345354491633E-2</v>
      </c>
      <c r="M7" s="110">
        <f>IF(ISERROR(VLOOKUP(A7,'[1]FY2010 Actual'!$C$8:$L$54,10, FALSE)),0,VLOOKUP(A7,'[1]FY2010 Actual'!$C$8:$L$54,10, FALSE))</f>
        <v>26000</v>
      </c>
      <c r="N7" s="36">
        <f t="shared" si="2"/>
        <v>4.0320079399540971E-2</v>
      </c>
      <c r="P7" s="110">
        <f>IF(ISERROR(VLOOKUP(A7,'[1]FY2011 Budget'!$C$8:$L$54,10, FALSE)),0,VLOOKUP(A7,'[1]FY2011 Budget'!$C$8:$L$54,10, FALSE))</f>
        <v>17000</v>
      </c>
      <c r="Q7" s="36">
        <f t="shared" si="6"/>
        <v>2.5932423156128443E-2</v>
      </c>
      <c r="S7" s="110">
        <f>IF(ISERROR(VLOOKUP(A7,'[1]FY2012 Budget'!$C$8:$L$54,10, FALSE)),0,VLOOKUP(A7,'[1]FY2012 Budget'!$C$8:$L$54,10, FALSE))</f>
        <v>18500</v>
      </c>
      <c r="T7" s="36">
        <f t="shared" si="7"/>
        <v>2.8220578140492714E-2</v>
      </c>
      <c r="V7" s="110">
        <f t="shared" si="8"/>
        <v>1500</v>
      </c>
      <c r="W7" s="111">
        <f t="shared" si="9"/>
        <v>8.8235294117647065E-2</v>
      </c>
      <c r="Y7" s="110">
        <f t="shared" si="3"/>
        <v>-9000</v>
      </c>
      <c r="Z7" s="111">
        <f t="shared" si="4"/>
        <v>-0.34615384615384615</v>
      </c>
    </row>
    <row r="8" spans="1:26">
      <c r="A8" s="1">
        <v>3040</v>
      </c>
      <c r="B8" s="12" t="s">
        <v>21</v>
      </c>
      <c r="D8" s="35">
        <v>10503.26</v>
      </c>
      <c r="E8" s="109">
        <f t="shared" si="0"/>
        <v>1.8216741528978272E-2</v>
      </c>
      <c r="G8" s="35">
        <v>8483.69</v>
      </c>
      <c r="H8" s="109">
        <f t="shared" si="1"/>
        <v>1.4379153140661462E-2</v>
      </c>
      <c r="J8" s="35">
        <f>IF(ISERROR(VLOOKUP(A8,'[1]FY2009 Actual'!$C$8:$L$54,10, FALSE)),0,VLOOKUP(A8,'[1]FY2009 Actual'!$C$8:$L$54,10, FALSE))</f>
        <v>10146</v>
      </c>
      <c r="K8" s="36">
        <f t="shared" si="5"/>
        <v>1.6055231769597642E-2</v>
      </c>
      <c r="M8" s="110">
        <f>IF(ISERROR(VLOOKUP(A8,'[1]FY2010 Actual'!$C$8:$L$54,10, FALSE)),0,VLOOKUP(A8,'[1]FY2010 Actual'!$C$8:$L$54,10, FALSE))</f>
        <v>7700</v>
      </c>
      <c r="N8" s="36">
        <f t="shared" si="2"/>
        <v>1.1940946591402518E-2</v>
      </c>
      <c r="P8" s="110">
        <f>IF(ISERROR(VLOOKUP(A8,'[1]FY2011 Budget'!$C$8:$L$54,10, FALSE)),0,VLOOKUP(A8,'[1]FY2011 Budget'!$C$8:$L$54,10, FALSE))</f>
        <v>8000</v>
      </c>
      <c r="Q8" s="36">
        <f t="shared" si="6"/>
        <v>1.2203493249942797E-2</v>
      </c>
      <c r="S8" s="110">
        <f>IF(ISERROR(VLOOKUP(A8,'[1]FY2012 Budget'!$C$8:$L$54,10, FALSE)),0,VLOOKUP(A8,'[1]FY2012 Budget'!$C$8:$L$54,10, FALSE))</f>
        <v>6000</v>
      </c>
      <c r="T8" s="36">
        <f t="shared" si="7"/>
        <v>9.1526199374570971E-3</v>
      </c>
      <c r="V8" s="110">
        <f t="shared" si="8"/>
        <v>-2000</v>
      </c>
      <c r="W8" s="111">
        <f t="shared" si="9"/>
        <v>-0.25</v>
      </c>
      <c r="Y8" s="110">
        <f t="shared" si="3"/>
        <v>300</v>
      </c>
      <c r="Z8" s="111">
        <f t="shared" si="4"/>
        <v>3.896103896103896E-2</v>
      </c>
    </row>
    <row r="9" spans="1:26">
      <c r="A9" s="15">
        <v>3100</v>
      </c>
      <c r="B9" s="12" t="s">
        <v>4</v>
      </c>
      <c r="D9" s="35">
        <v>17241.5</v>
      </c>
      <c r="E9" s="109">
        <f t="shared" si="0"/>
        <v>2.9903472738166903E-2</v>
      </c>
      <c r="G9" s="35">
        <v>15339.25</v>
      </c>
      <c r="H9" s="109">
        <f t="shared" si="1"/>
        <v>2.5998760540860325E-2</v>
      </c>
      <c r="J9" s="35">
        <f>IF(ISERROR(VLOOKUP(A9,'[1]FY2009 Actual'!$C$8:$L$54,10, FALSE)),0,VLOOKUP(A9,'[1]FY2009 Actual'!$C$8:$L$54,10, FALSE))</f>
        <v>15963</v>
      </c>
      <c r="K9" s="36">
        <f t="shared" si="5"/>
        <v>2.5260168020706405E-2</v>
      </c>
      <c r="M9" s="110">
        <f>IF(ISERROR(VLOOKUP(A9,'[1]FY2010 Actual'!$C$8:$L$54,10, FALSE)),0,VLOOKUP(A9,'[1]FY2010 Actual'!$C$8:$L$54,10, FALSE))</f>
        <v>13575</v>
      </c>
      <c r="N9" s="36">
        <f t="shared" si="2"/>
        <v>2.1051733763414179E-2</v>
      </c>
      <c r="P9" s="110">
        <f>IF(ISERROR(VLOOKUP(A9,'[1]FY2011 Budget'!$C$8:$L$54,10, FALSE)),0,VLOOKUP(A9,'[1]FY2011 Budget'!$C$8:$L$54,10, FALSE))</f>
        <v>16700</v>
      </c>
      <c r="Q9" s="36">
        <f t="shared" si="6"/>
        <v>2.5474792159255587E-2</v>
      </c>
      <c r="S9" s="110">
        <f>IF(ISERROR(VLOOKUP(A9,'[1]FY2012 Budget'!$C$8:$L$54,10, FALSE)),0,VLOOKUP(A9,'[1]FY2012 Budget'!$C$8:$L$54,10, FALSE))</f>
        <v>16500</v>
      </c>
      <c r="T9" s="36">
        <f t="shared" si="7"/>
        <v>2.5169704828007018E-2</v>
      </c>
      <c r="V9" s="110">
        <f t="shared" si="8"/>
        <v>-200</v>
      </c>
      <c r="W9" s="111">
        <f t="shared" si="9"/>
        <v>-1.1976047904191617E-2</v>
      </c>
      <c r="Y9" s="110">
        <f t="shared" si="3"/>
        <v>3125</v>
      </c>
      <c r="Z9" s="111">
        <f t="shared" si="4"/>
        <v>0.23020257826887661</v>
      </c>
    </row>
    <row r="10" spans="1:26">
      <c r="A10" s="15">
        <v>3110</v>
      </c>
      <c r="B10" s="12" t="s">
        <v>5</v>
      </c>
      <c r="D10" s="35">
        <v>1045</v>
      </c>
      <c r="E10" s="109">
        <f t="shared" si="0"/>
        <v>1.8124367956027267E-3</v>
      </c>
      <c r="G10" s="35">
        <v>1015</v>
      </c>
      <c r="H10" s="109">
        <f t="shared" si="1"/>
        <v>1.7203410824501348E-3</v>
      </c>
      <c r="J10" s="35">
        <f>IF(ISERROR(VLOOKUP(A10,'[1]FY2009 Actual'!$C$8:$L$54,10, FALSE)),0,VLOOKUP(A10,'[1]FY2009 Actual'!$C$8:$L$54,10, FALSE))</f>
        <v>960</v>
      </c>
      <c r="K10" s="36">
        <f t="shared" si="5"/>
        <v>1.5191230533031477E-3</v>
      </c>
      <c r="M10" s="110">
        <f>IF(ISERROR(VLOOKUP(A10,'[1]FY2010 Actual'!$C$8:$L$54,10, FALSE)),0,VLOOKUP(A10,'[1]FY2010 Actual'!$C$8:$L$54,10, FALSE))</f>
        <v>850</v>
      </c>
      <c r="N10" s="36">
        <f t="shared" si="2"/>
        <v>1.3181564419080703E-3</v>
      </c>
      <c r="P10" s="110">
        <f>IF(ISERROR(VLOOKUP(A10,'[1]FY2011 Budget'!$C$8:$L$54,10, FALSE)),0,VLOOKUP(A10,'[1]FY2011 Budget'!$C$8:$L$54,10, FALSE))</f>
        <v>500</v>
      </c>
      <c r="Q10" s="36">
        <f t="shared" si="6"/>
        <v>7.6271832812142479E-4</v>
      </c>
      <c r="S10" s="110">
        <f>IF(ISERROR(VLOOKUP(A10,'[1]FY2012 Budget'!$C$8:$L$54,10, FALSE)),0,VLOOKUP(A10,'[1]FY2012 Budget'!$C$8:$L$54,10, FALSE))</f>
        <v>300</v>
      </c>
      <c r="T10" s="36">
        <f t="shared" si="7"/>
        <v>4.5763099687285487E-4</v>
      </c>
      <c r="V10" s="110">
        <f t="shared" si="8"/>
        <v>-200</v>
      </c>
      <c r="W10" s="111">
        <f t="shared" si="9"/>
        <v>-0.4</v>
      </c>
      <c r="Y10" s="110">
        <f t="shared" si="3"/>
        <v>-350</v>
      </c>
      <c r="Z10" s="111">
        <f t="shared" si="4"/>
        <v>-0.41176470588235292</v>
      </c>
    </row>
    <row r="11" spans="1:26">
      <c r="A11" s="15">
        <v>3200</v>
      </c>
      <c r="B11" s="12" t="s">
        <v>6</v>
      </c>
      <c r="D11" s="35">
        <v>0</v>
      </c>
      <c r="E11" s="109">
        <f t="shared" si="0"/>
        <v>0</v>
      </c>
      <c r="G11" s="35">
        <v>0</v>
      </c>
      <c r="H11" s="109">
        <f t="shared" si="1"/>
        <v>0</v>
      </c>
      <c r="J11" s="35">
        <f>IF(ISERROR(VLOOKUP(A11,'[1]FY2009 Actual'!$C$8:$L$54,10, FALSE)),0,VLOOKUP(A11,'[1]FY2009 Actual'!$C$8:$L$54,10, FALSE))</f>
        <v>0</v>
      </c>
      <c r="K11" s="36">
        <f t="shared" si="5"/>
        <v>0</v>
      </c>
      <c r="M11" s="110">
        <f>IF(ISERROR(VLOOKUP(A11,'[1]FY2010 Actual'!$C$8:$L$54,10, FALSE)),0,VLOOKUP(A11,'[1]FY2010 Actual'!$C$8:$L$54,10, FALSE))</f>
        <v>0</v>
      </c>
      <c r="N11" s="36">
        <f t="shared" si="2"/>
        <v>0</v>
      </c>
      <c r="P11" s="110">
        <f>IF(ISERROR(VLOOKUP(A11,'[1]FY2011 Budget'!$C$8:$L$54,10, FALSE)),0,VLOOKUP(A11,'[1]FY2011 Budget'!$C$8:$L$54,10, FALSE))</f>
        <v>0</v>
      </c>
      <c r="Q11" s="36">
        <f t="shared" si="6"/>
        <v>0</v>
      </c>
      <c r="S11" s="110">
        <f>IF(ISERROR(VLOOKUP(A11,'[1]FY2012 Budget'!$C$8:$L$54,10, FALSE)),0,VLOOKUP(A11,'[1]FY2012 Budget'!$C$8:$L$54,10, FALSE))</f>
        <v>0</v>
      </c>
      <c r="T11" s="36">
        <f t="shared" si="7"/>
        <v>0</v>
      </c>
      <c r="V11" s="110">
        <f t="shared" si="8"/>
        <v>0</v>
      </c>
      <c r="Y11" s="110">
        <f t="shared" si="3"/>
        <v>0</v>
      </c>
    </row>
    <row r="12" spans="1:26">
      <c r="A12" s="15">
        <v>3350</v>
      </c>
      <c r="B12" s="12" t="s">
        <v>22</v>
      </c>
      <c r="D12" s="35">
        <v>13957</v>
      </c>
      <c r="E12" s="109">
        <f t="shared" si="0"/>
        <v>2.4206871154284455E-2</v>
      </c>
      <c r="G12" s="35">
        <v>12373</v>
      </c>
      <c r="H12" s="109">
        <f t="shared" si="1"/>
        <v>2.0971212032665533E-2</v>
      </c>
      <c r="J12" s="35">
        <f>IF(ISERROR(VLOOKUP(A12,'[1]FY2009 Actual'!$C$8:$L$54,10, FALSE)),0,VLOOKUP(A12,'[1]FY2009 Actual'!$C$8:$L$54,10, FALSE))</f>
        <v>12087</v>
      </c>
      <c r="K12" s="36">
        <f t="shared" si="5"/>
        <v>1.9126708692994945E-2</v>
      </c>
      <c r="M12" s="110">
        <f>IF(ISERROR(VLOOKUP(A12,'[1]FY2010 Actual'!$C$8:$L$54,10, FALSE)),0,VLOOKUP(A12,'[1]FY2010 Actual'!$C$8:$L$54,10, FALSE))</f>
        <v>10000</v>
      </c>
      <c r="N12" s="36">
        <f t="shared" si="2"/>
        <v>1.5507722845977297E-2</v>
      </c>
      <c r="P12" s="110">
        <f>IF(ISERROR(VLOOKUP(A12,'[1]FY2011 Budget'!$C$8:$L$54,10, FALSE)),0,VLOOKUP(A12,'[1]FY2011 Budget'!$C$8:$L$54,10, FALSE))</f>
        <v>9500</v>
      </c>
      <c r="Q12" s="36">
        <f t="shared" si="6"/>
        <v>1.449164823430707E-2</v>
      </c>
      <c r="S12" s="110">
        <f>IF(ISERROR(VLOOKUP(A12,'[1]FY2012 Budget'!$C$8:$L$54,10, FALSE)),0,VLOOKUP(A12,'[1]FY2012 Budget'!$C$8:$L$54,10, FALSE))</f>
        <v>0</v>
      </c>
      <c r="T12" s="36">
        <f t="shared" si="7"/>
        <v>0</v>
      </c>
      <c r="V12" s="110">
        <f t="shared" si="8"/>
        <v>-9500</v>
      </c>
      <c r="W12" s="111">
        <f t="shared" si="9"/>
        <v>-1</v>
      </c>
      <c r="Y12" s="110">
        <f t="shared" si="3"/>
        <v>-500</v>
      </c>
      <c r="Z12" s="111">
        <f t="shared" si="4"/>
        <v>-0.05</v>
      </c>
    </row>
    <row r="13" spans="1:26">
      <c r="A13" s="13">
        <v>3400</v>
      </c>
      <c r="B13" s="12" t="s">
        <v>41</v>
      </c>
      <c r="D13" s="35">
        <v>0</v>
      </c>
      <c r="E13" s="109">
        <f t="shared" si="0"/>
        <v>0</v>
      </c>
      <c r="G13" s="35">
        <v>-200</v>
      </c>
      <c r="H13" s="109">
        <f t="shared" si="1"/>
        <v>-3.3898346452219404E-4</v>
      </c>
      <c r="J13" s="35">
        <f>IF(ISERROR(VLOOKUP(A13,'[1]FY2009 Actual'!$C$8:$L$54,10, FALSE)),0,VLOOKUP(A13,'[1]FY2009 Actual'!$C$8:$L$54,10, FALSE))</f>
        <v>0</v>
      </c>
      <c r="K13" s="36">
        <f t="shared" si="5"/>
        <v>0</v>
      </c>
      <c r="M13" s="110">
        <f>IF(ISERROR(VLOOKUP(A13,'[1]FY2010 Actual'!$C$8:$L$54,10, FALSE)),0,VLOOKUP(A13,'[1]FY2010 Actual'!$C$8:$L$54,10, FALSE))</f>
        <v>0</v>
      </c>
      <c r="P13" s="110">
        <f>IF(ISERROR(VLOOKUP(A13,'[1]FY2011 Budget'!$C$8:$L$54,10, FALSE)),0,VLOOKUP(A13,'[1]FY2011 Budget'!$C$8:$L$54,10, FALSE))</f>
        <v>0</v>
      </c>
      <c r="Q13" s="36">
        <f t="shared" si="6"/>
        <v>0</v>
      </c>
      <c r="S13" s="110">
        <f>IF(ISERROR(VLOOKUP(A13,'[1]FY2012 Budget'!$C$8:$L$54,10, FALSE)),0,VLOOKUP(A13,'[1]FY2012 Budget'!$C$8:$L$54,10, FALSE))</f>
        <v>0</v>
      </c>
      <c r="T13" s="36">
        <f t="shared" si="7"/>
        <v>0</v>
      </c>
      <c r="V13" s="110">
        <f t="shared" si="8"/>
        <v>0</v>
      </c>
      <c r="Y13" s="110">
        <f t="shared" si="3"/>
        <v>0</v>
      </c>
    </row>
    <row r="14" spans="1:26">
      <c r="A14" s="15">
        <v>3450</v>
      </c>
      <c r="B14" s="12" t="s">
        <v>23</v>
      </c>
      <c r="D14" s="35">
        <v>68328.2</v>
      </c>
      <c r="E14" s="109">
        <f t="shared" si="0"/>
        <v>0.11850769747110261</v>
      </c>
      <c r="G14" s="35">
        <v>60225.79</v>
      </c>
      <c r="H14" s="109">
        <f t="shared" si="1"/>
        <v>0.10207773473893055</v>
      </c>
      <c r="J14" s="35">
        <f>IF(ISERROR(VLOOKUP(A14,'[1]FY2009 Actual'!$C$8:$L$54,10, FALSE)),0,VLOOKUP(A14,'[1]FY2009 Actual'!$C$8:$L$54,10, FALSE))</f>
        <v>66744</v>
      </c>
      <c r="K14" s="36">
        <f t="shared" si="5"/>
        <v>0.10561703028090136</v>
      </c>
      <c r="M14" s="110">
        <f>IF(ISERROR(VLOOKUP(A14,'[1]FY2010 Actual'!$C$8:$L$54,10, FALSE)),0,VLOOKUP(A14,'[1]FY2010 Actual'!$C$8:$L$54,10, FALSE))</f>
        <v>63900</v>
      </c>
      <c r="N14" s="36">
        <f>M14/$M$20</f>
        <v>9.9094348985794931E-2</v>
      </c>
      <c r="P14" s="110">
        <f>IF(ISERROR(VLOOKUP(A14,'[1]FY2011 Budget'!$C$8:$L$54,10, FALSE)),0,VLOOKUP(A14,'[1]FY2011 Budget'!$C$8:$L$54,10, FALSE))</f>
        <v>126000</v>
      </c>
      <c r="Q14" s="36">
        <f t="shared" si="6"/>
        <v>0.19220501868659903</v>
      </c>
      <c r="S14" s="110">
        <f>IF(ISERROR(VLOOKUP(A14,'[1]FY2012 Budget'!$C$8:$L$54,10, FALSE)),0,VLOOKUP(A14,'[1]FY2012 Budget'!$C$8:$L$54,10, FALSE))</f>
        <v>157000</v>
      </c>
      <c r="T14" s="36">
        <f t="shared" si="7"/>
        <v>0.23949355503012737</v>
      </c>
      <c r="V14" s="110">
        <f t="shared" si="8"/>
        <v>31000</v>
      </c>
      <c r="W14" s="111">
        <f t="shared" si="9"/>
        <v>0.24603174603174602</v>
      </c>
      <c r="Y14" s="110">
        <f t="shared" si="3"/>
        <v>62100</v>
      </c>
      <c r="Z14" s="111">
        <f t="shared" si="4"/>
        <v>0.971830985915493</v>
      </c>
    </row>
    <row r="15" spans="1:26">
      <c r="A15" s="15">
        <v>3500</v>
      </c>
      <c r="B15" s="12" t="s">
        <v>24</v>
      </c>
      <c r="D15" s="35">
        <v>649.27</v>
      </c>
      <c r="E15" s="109">
        <f t="shared" si="0"/>
        <v>1.1260869265846722E-3</v>
      </c>
      <c r="G15" s="35">
        <v>569.97</v>
      </c>
      <c r="H15" s="109">
        <f t="shared" si="1"/>
        <v>9.6605202636857476E-4</v>
      </c>
      <c r="J15" s="35">
        <f>IF(ISERROR(VLOOKUP(A15,'[1]FY2009 Actual'!$C$8:$L$54,10, FALSE)),0,VLOOKUP(A15,'[1]FY2009 Actual'!$C$8:$L$54,10, FALSE))</f>
        <v>377</v>
      </c>
      <c r="K15" s="36">
        <f t="shared" si="5"/>
        <v>5.9657228239092365E-4</v>
      </c>
      <c r="M15" s="110">
        <f>IF(ISERROR(VLOOKUP(A15,'[1]FY2010 Actual'!$C$8:$L$54,10, FALSE)),0,VLOOKUP(A15,'[1]FY2010 Actual'!$C$8:$L$54,10, FALSE))</f>
        <v>315</v>
      </c>
      <c r="N15" s="36">
        <f>M15/$M$20</f>
        <v>4.8849326964828482E-4</v>
      </c>
      <c r="P15" s="110">
        <f>IF(ISERROR(VLOOKUP(A15,'[1]FY2011 Budget'!$C$8:$L$54,10, FALSE)),0,VLOOKUP(A15,'[1]FY2011 Budget'!$C$8:$L$54,10, FALSE))</f>
        <v>350</v>
      </c>
      <c r="Q15" s="36">
        <f t="shared" si="6"/>
        <v>5.339028296849973E-4</v>
      </c>
      <c r="S15" s="110">
        <f>IF(ISERROR(VLOOKUP(A15,'[1]FY2012 Budget'!$C$8:$L$54,10, FALSE)),0,VLOOKUP(A15,'[1]FY2012 Budget'!$C$8:$L$54,10, FALSE))</f>
        <v>400</v>
      </c>
      <c r="T15" s="36">
        <f t="shared" si="7"/>
        <v>6.1017466249713983E-4</v>
      </c>
      <c r="V15" s="110">
        <f t="shared" si="8"/>
        <v>50</v>
      </c>
      <c r="W15" s="111">
        <f t="shared" si="9"/>
        <v>0.14285714285714285</v>
      </c>
      <c r="Y15" s="110">
        <f t="shared" si="3"/>
        <v>35</v>
      </c>
      <c r="Z15" s="111">
        <f t="shared" si="4"/>
        <v>0.1111111111111111</v>
      </c>
    </row>
    <row r="16" spans="1:26">
      <c r="A16" s="15">
        <v>3550</v>
      </c>
      <c r="B16" s="12" t="s">
        <v>7</v>
      </c>
      <c r="D16" s="35">
        <v>0</v>
      </c>
      <c r="E16" s="109">
        <f t="shared" si="0"/>
        <v>0</v>
      </c>
      <c r="G16" s="35">
        <v>0</v>
      </c>
      <c r="H16" s="109">
        <f t="shared" si="1"/>
        <v>0</v>
      </c>
      <c r="J16" s="35">
        <f>IF(ISERROR(VLOOKUP(A16,'[1]FY2009 Actual'!$C$8:$L$54,10, FALSE)),0,VLOOKUP(A16,'[1]FY2009 Actual'!$C$8:$L$54,10, FALSE))</f>
        <v>0</v>
      </c>
      <c r="K16" s="36">
        <f t="shared" si="5"/>
        <v>0</v>
      </c>
      <c r="M16" s="110">
        <f>IF(ISERROR(VLOOKUP(A16,'[1]FY2010 Actual'!$C$8:$L$54,10, FALSE)),0,VLOOKUP(A16,'[1]FY2010 Actual'!$C$8:$L$54,10, FALSE))</f>
        <v>0</v>
      </c>
      <c r="N16" s="36">
        <f>M16/$M$20</f>
        <v>0</v>
      </c>
      <c r="P16" s="110">
        <f>IF(ISERROR(VLOOKUP(A16,'[1]FY2011 Budget'!$C$8:$L$54,10, FALSE)),0,VLOOKUP(A16,'[1]FY2011 Budget'!$C$8:$L$54,10, FALSE))</f>
        <v>0</v>
      </c>
      <c r="Q16" s="36">
        <f t="shared" si="6"/>
        <v>0</v>
      </c>
      <c r="S16" s="110">
        <f>IF(ISERROR(VLOOKUP(A16,'[1]FY2012 Budget'!$C$8:$L$54,10, FALSE)),0,VLOOKUP(A16,'[1]FY2012 Budget'!$C$8:$L$54,10, FALSE))</f>
        <v>0</v>
      </c>
      <c r="T16" s="36">
        <f t="shared" si="7"/>
        <v>0</v>
      </c>
      <c r="V16" s="110">
        <f t="shared" si="8"/>
        <v>0</v>
      </c>
      <c r="Y16" s="110">
        <f t="shared" si="3"/>
        <v>0</v>
      </c>
    </row>
    <row r="17" spans="1:26">
      <c r="A17" s="15">
        <v>3600</v>
      </c>
      <c r="B17" s="12" t="s">
        <v>8</v>
      </c>
      <c r="D17" s="35">
        <v>0</v>
      </c>
      <c r="E17" s="109">
        <f t="shared" si="0"/>
        <v>0</v>
      </c>
      <c r="G17" s="35">
        <v>0</v>
      </c>
      <c r="H17" s="109">
        <f t="shared" si="1"/>
        <v>0</v>
      </c>
      <c r="J17" s="35">
        <f>IF(ISERROR(VLOOKUP(A17,'[1]FY2009 Actual'!$C$8:$L$54,10, FALSE)),0,VLOOKUP(A17,'[1]FY2009 Actual'!$C$8:$L$54,10, FALSE))</f>
        <v>0</v>
      </c>
      <c r="K17" s="36">
        <f t="shared" si="5"/>
        <v>0</v>
      </c>
      <c r="M17" s="110">
        <f>IF(ISERROR(VLOOKUP(A17,'[1]FY2010 Actual'!$C$8:$L$54,10, FALSE)),0,VLOOKUP(A17,'[1]FY2010 Actual'!$C$8:$L$54,10, FALSE))</f>
        <v>0</v>
      </c>
      <c r="N17" s="36">
        <f>M17/$M$20</f>
        <v>0</v>
      </c>
      <c r="P17" s="110">
        <f>IF(ISERROR(VLOOKUP(A17,'[1]FY2011 Budget'!$C$8:$L$54,10, FALSE)),0,VLOOKUP(A17,'[1]FY2011 Budget'!$C$8:$L$54,10, FALSE))</f>
        <v>0</v>
      </c>
      <c r="Q17" s="36">
        <f t="shared" si="6"/>
        <v>0</v>
      </c>
      <c r="S17" s="110">
        <f>IF(ISERROR(VLOOKUP(A17,'[1]FY2012 Budget'!$C$8:$L$54,10, FALSE)),0,VLOOKUP(A17,'[1]FY2012 Budget'!$C$8:$L$54,10, FALSE))</f>
        <v>0</v>
      </c>
      <c r="T17" s="36">
        <f t="shared" si="7"/>
        <v>0</v>
      </c>
      <c r="V17" s="110">
        <f t="shared" si="8"/>
        <v>0</v>
      </c>
      <c r="Y17" s="110">
        <f t="shared" si="3"/>
        <v>0</v>
      </c>
    </row>
    <row r="18" spans="1:26">
      <c r="A18" s="15">
        <v>3700</v>
      </c>
      <c r="B18" s="12" t="s">
        <v>25</v>
      </c>
      <c r="D18" s="35">
        <v>22838.86</v>
      </c>
      <c r="E18" s="109">
        <f t="shared" si="0"/>
        <v>3.9611473907769659E-2</v>
      </c>
      <c r="G18" s="35">
        <v>15985.47</v>
      </c>
      <c r="H18" s="109">
        <f t="shared" si="1"/>
        <v>2.7094050013077985E-2</v>
      </c>
      <c r="J18" s="35">
        <f>IF(ISERROR(VLOOKUP(A18,'[1]FY2009 Actual'!$C$8:$L$54,10, FALSE)),0,VLOOKUP(A18,'[1]FY2009 Actual'!$C$8:$L$54,10, FALSE))</f>
        <v>23213.54</v>
      </c>
      <c r="K18" s="36">
        <f t="shared" si="5"/>
        <v>3.6733566419557037E-2</v>
      </c>
      <c r="M18" s="110">
        <f>IF(ISERROR(VLOOKUP(A18,'[1]FY2010 Actual'!$C$8:$L$54,10, FALSE)),0,VLOOKUP(A18,'[1]FY2010 Actual'!$C$8:$L$54,10, FALSE))</f>
        <v>13500</v>
      </c>
      <c r="N18" s="36">
        <f>M18/$M$20</f>
        <v>2.0935425842069349E-2</v>
      </c>
      <c r="P18" s="110">
        <f>IF(ISERROR(VLOOKUP(A18,'[1]FY2011 Budget'!$C$8:$L$54,10, FALSE)),0,VLOOKUP(A18,'[1]FY2011 Budget'!$C$8:$L$54,10, FALSE))</f>
        <v>15500</v>
      </c>
      <c r="Q18" s="36">
        <f t="shared" si="6"/>
        <v>2.3644268171764168E-2</v>
      </c>
      <c r="S18" s="110">
        <f>IF(ISERROR(VLOOKUP(A18,'[1]FY2012 Budget'!$C$8:$L$54,10, FALSE)),0,VLOOKUP(A18,'[1]FY2012 Budget'!$C$8:$L$54,10, FALSE))</f>
        <v>50500</v>
      </c>
      <c r="T18" s="36">
        <f t="shared" si="7"/>
        <v>7.7034551140263904E-2</v>
      </c>
      <c r="V18" s="110">
        <f t="shared" si="8"/>
        <v>35000</v>
      </c>
      <c r="W18" s="111">
        <f t="shared" si="9"/>
        <v>2.2580645161290325</v>
      </c>
      <c r="Y18" s="110">
        <f>P18-M18</f>
        <v>2000</v>
      </c>
      <c r="Z18" s="111">
        <f>(P18-M18)/M18</f>
        <v>0.14814814814814814</v>
      </c>
    </row>
    <row r="19" spans="1:26">
      <c r="A19" s="15"/>
      <c r="B19" s="12"/>
    </row>
    <row r="20" spans="1:26" s="53" customFormat="1" ht="13.5" thickBot="1">
      <c r="A20" s="57"/>
      <c r="B20" s="46" t="s">
        <v>9</v>
      </c>
      <c r="D20" s="50">
        <f>SUM(D5:D19)</f>
        <v>576571.82999999996</v>
      </c>
      <c r="E20" s="112">
        <f>SUM(E5:E19)</f>
        <v>1</v>
      </c>
      <c r="F20" s="60"/>
      <c r="G20" s="50">
        <f>SUM(G5:G19)</f>
        <v>589999.27999999991</v>
      </c>
      <c r="H20" s="112">
        <f>SUM(H5:H19)</f>
        <v>1.0000000000000002</v>
      </c>
      <c r="I20" s="60"/>
      <c r="J20" s="50">
        <f>SUM(J5:J19)</f>
        <v>631943.54</v>
      </c>
      <c r="K20" s="59">
        <f>SUM(K5:K19)</f>
        <v>1</v>
      </c>
      <c r="L20" s="60"/>
      <c r="M20" s="113">
        <f>SUM(M5:M19)</f>
        <v>644840</v>
      </c>
      <c r="N20" s="59">
        <f>SUM(N5:N19)</f>
        <v>1</v>
      </c>
      <c r="O20" s="60"/>
      <c r="P20" s="113">
        <f>SUM(P5:P19)</f>
        <v>655550</v>
      </c>
      <c r="Q20" s="59">
        <f>SUM(Q5:Q19)</f>
        <v>0.99999999999999989</v>
      </c>
      <c r="R20" s="60"/>
      <c r="S20" s="113">
        <f>SUM(S5:S19)</f>
        <v>717200</v>
      </c>
      <c r="T20" s="59">
        <f>SUM(T5:T19)</f>
        <v>1.0940431698573716</v>
      </c>
      <c r="U20" s="60"/>
      <c r="V20" s="113">
        <f>S20-P20</f>
        <v>61650</v>
      </c>
      <c r="W20" s="114">
        <f>(S20-P20)/P20</f>
        <v>9.404316985737167E-2</v>
      </c>
      <c r="X20" s="60"/>
      <c r="Y20" s="113">
        <f>P20-M20</f>
        <v>10710</v>
      </c>
      <c r="Z20" s="114">
        <f>(P20-M20)/M20</f>
        <v>1.6608771168041686E-2</v>
      </c>
    </row>
    <row r="21" spans="1:26">
      <c r="A21" s="13"/>
    </row>
    <row r="22" spans="1:26">
      <c r="A22" s="19" t="s">
        <v>10</v>
      </c>
    </row>
    <row r="23" spans="1:26">
      <c r="A23" s="23"/>
    </row>
    <row r="24" spans="1:26" s="25" customFormat="1">
      <c r="A24" s="27">
        <v>4010</v>
      </c>
      <c r="B24" s="28" t="s">
        <v>26</v>
      </c>
      <c r="C24" s="26"/>
      <c r="D24" s="29">
        <v>325270.95</v>
      </c>
      <c r="E24" s="115">
        <f t="shared" ref="E24:E46" si="10">D24/$D$48</f>
        <v>0.51308094689161587</v>
      </c>
      <c r="F24" s="26"/>
      <c r="G24" s="29">
        <v>325380.63</v>
      </c>
      <c r="H24" s="115">
        <f t="shared" ref="H24:H46" si="11">G24/$G$48</f>
        <v>0.52308306535921334</v>
      </c>
      <c r="I24" s="26"/>
      <c r="J24" s="35">
        <f>IF(ISERROR(VLOOKUP(A24,'[1]FY2009 Actual'!$C$8:$L$54,10, FALSE)),0,VLOOKUP(A24,'[1]FY2009 Actual'!$C$8:$L$54,10, FALSE))</f>
        <v>290242</v>
      </c>
      <c r="K24" s="30">
        <f>J24/$J$48</f>
        <v>0.45348115950633638</v>
      </c>
      <c r="L24" s="26"/>
      <c r="M24" s="110">
        <f>IF(ISERROR(VLOOKUP(A24,'[1]FY2010 Actual'!$C$8:$L$54,10, FALSE)),0,VLOOKUP(A24,'[1]FY2010 Actual'!$C$8:$L$54,10, FALSE))</f>
        <v>277225</v>
      </c>
      <c r="N24" s="30">
        <f t="shared" ref="N24:N46" si="12">M24/$M$48</f>
        <v>0.43330323509837765</v>
      </c>
      <c r="O24" s="26"/>
      <c r="P24" s="110">
        <f>IF(ISERROR(VLOOKUP(A24,'[1]FY2011 Budget'!$C$8:$L$54,10, FALSE)),0,VLOOKUP(A24,'[1]FY2011 Budget'!$C$8:$L$54,10, FALSE))</f>
        <v>281921.96000000002</v>
      </c>
      <c r="Q24" s="36">
        <f>P24/$P$48</f>
        <v>0.43571890282413567</v>
      </c>
      <c r="R24" s="26"/>
      <c r="S24" s="110">
        <f>IF(ISERROR(VLOOKUP(A24,'[1]FY2012 Budget'!$C$8:$L$54,10, FALSE)),0,VLOOKUP(A24,'[1]FY2012 Budget'!$C$8:$L$54,10, FALSE))</f>
        <v>314616.90000000002</v>
      </c>
      <c r="T24" s="36">
        <f>S24/$P$48</f>
        <v>0.48624991993504446</v>
      </c>
      <c r="U24" s="26"/>
      <c r="V24" s="110">
        <f t="shared" ref="V24:V46" si="13">S24-P24</f>
        <v>32694.940000000002</v>
      </c>
      <c r="W24" s="111">
        <f t="shared" ref="W24:W46" si="14">(S24-P24)/P24</f>
        <v>0.1159715972462734</v>
      </c>
      <c r="X24" s="26"/>
      <c r="Y24" s="116">
        <f t="shared" ref="Y24:Y45" si="15">P24-M24</f>
        <v>4696.960000000021</v>
      </c>
      <c r="Z24" s="117">
        <f t="shared" ref="Z24:Z45" si="16">(P24-M24)/M24</f>
        <v>1.6942772116511934E-2</v>
      </c>
    </row>
    <row r="25" spans="1:26" s="25" customFormat="1">
      <c r="A25" s="27">
        <v>4030</v>
      </c>
      <c r="B25" s="28" t="s">
        <v>27</v>
      </c>
      <c r="C25" s="26"/>
      <c r="D25" s="29">
        <v>22614.59</v>
      </c>
      <c r="E25" s="115">
        <f t="shared" si="10"/>
        <v>3.5672153479324446E-2</v>
      </c>
      <c r="F25" s="26"/>
      <c r="G25" s="29">
        <v>26091.89</v>
      </c>
      <c r="H25" s="115">
        <f t="shared" si="11"/>
        <v>4.1945415749595809E-2</v>
      </c>
      <c r="I25" s="26"/>
      <c r="J25" s="35">
        <f>IF(ISERROR(VLOOKUP(A25,'[1]FY2009 Actual'!$C$8:$L$54,10, FALSE)),0,VLOOKUP(A25,'[1]FY2009 Actual'!$C$8:$L$54,10, FALSE))</f>
        <v>33529</v>
      </c>
      <c r="K25" s="30">
        <f t="shared" ref="K25:K46" si="17">J25/$J$48</f>
        <v>5.2386525027693968E-2</v>
      </c>
      <c r="L25" s="26"/>
      <c r="M25" s="110">
        <f>IF(ISERROR(VLOOKUP(A25,'[1]FY2010 Actual'!$C$8:$L$54,10, FALSE)),0,VLOOKUP(A25,'[1]FY2010 Actual'!$C$8:$L$54,10, FALSE))</f>
        <v>35520</v>
      </c>
      <c r="N25" s="30">
        <f t="shared" si="12"/>
        <v>5.551783176370953E-2</v>
      </c>
      <c r="O25" s="26"/>
      <c r="P25" s="110">
        <f>IF(ISERROR(VLOOKUP(A25,'[1]FY2011 Budget'!$C$8:$L$54,10, FALSE)),0,VLOOKUP(A25,'[1]FY2011 Budget'!$C$8:$L$54,10, FALSE))</f>
        <v>40750</v>
      </c>
      <c r="Q25" s="36">
        <f t="shared" ref="Q25:Q46" si="18">P25/$P$48</f>
        <v>6.2980355592318973E-2</v>
      </c>
      <c r="R25" s="26"/>
      <c r="S25" s="110">
        <f>IF(ISERROR(VLOOKUP(A25,'[1]FY2012 Budget'!$C$8:$L$54,10, FALSE)),0,VLOOKUP(A25,'[1]FY2012 Budget'!$C$8:$L$54,10, FALSE))</f>
        <v>44400</v>
      </c>
      <c r="T25" s="36">
        <f t="shared" ref="T25:T46" si="19">S25/$P$48</f>
        <v>6.8621540817152452E-2</v>
      </c>
      <c r="U25" s="26"/>
      <c r="V25" s="110">
        <f t="shared" si="13"/>
        <v>3650</v>
      </c>
      <c r="W25" s="111">
        <f t="shared" si="14"/>
        <v>8.957055214723926E-2</v>
      </c>
      <c r="X25" s="26"/>
      <c r="Y25" s="116">
        <f t="shared" si="15"/>
        <v>5230</v>
      </c>
      <c r="Z25" s="117">
        <f t="shared" si="16"/>
        <v>0.147240990990991</v>
      </c>
    </row>
    <row r="26" spans="1:26" s="25" customFormat="1">
      <c r="A26" s="27">
        <v>4040</v>
      </c>
      <c r="B26" s="28" t="s">
        <v>28</v>
      </c>
      <c r="C26" s="26"/>
      <c r="D26" s="29">
        <v>20285.22</v>
      </c>
      <c r="E26" s="115">
        <f t="shared" si="10"/>
        <v>3.1997815622651651E-2</v>
      </c>
      <c r="F26" s="26"/>
      <c r="G26" s="29">
        <v>18511.439999999999</v>
      </c>
      <c r="H26" s="115">
        <f t="shared" si="11"/>
        <v>2.9759057198374583E-2</v>
      </c>
      <c r="I26" s="26"/>
      <c r="J26" s="35">
        <f>IF(ISERROR(VLOOKUP(A26,'[1]FY2009 Actual'!$C$8:$L$54,10, FALSE)),0,VLOOKUP(A26,'[1]FY2009 Actual'!$C$8:$L$54,10, FALSE))</f>
        <v>14672</v>
      </c>
      <c r="K26" s="30">
        <f t="shared" si="17"/>
        <v>2.2923889624096333E-2</v>
      </c>
      <c r="L26" s="26"/>
      <c r="M26" s="110">
        <f>IF(ISERROR(VLOOKUP(A26,'[1]FY2010 Actual'!$C$8:$L$54,10, FALSE)),0,VLOOKUP(A26,'[1]FY2010 Actual'!$C$8:$L$54,10, FALSE))</f>
        <v>17545.198499999999</v>
      </c>
      <c r="N26" s="30">
        <f t="shared" si="12"/>
        <v>2.7423180703375245E-2</v>
      </c>
      <c r="O26" s="26"/>
      <c r="P26" s="110">
        <f>IF(ISERROR(VLOOKUP(A26,'[1]FY2011 Budget'!$C$8:$L$54,10, FALSE)),0,VLOOKUP(A26,'[1]FY2011 Budget'!$C$8:$L$54,10, FALSE))</f>
        <v>17607.313440000002</v>
      </c>
      <c r="Q26" s="36">
        <f t="shared" si="18"/>
        <v>2.7212634637462998E-2</v>
      </c>
      <c r="R26" s="26"/>
      <c r="S26" s="110">
        <f>IF(ISERROR(VLOOKUP(A26,'[1]FY2012 Budget'!$C$8:$L$54,10, FALSE)),0,VLOOKUP(A26,'[1]FY2012 Budget'!$C$8:$L$54,10, FALSE))</f>
        <v>19481.176350000002</v>
      </c>
      <c r="T26" s="36">
        <f t="shared" si="19"/>
        <v>3.0108746352875453E-2</v>
      </c>
      <c r="U26" s="26"/>
      <c r="V26" s="110">
        <f t="shared" si="13"/>
        <v>1873.8629099999998</v>
      </c>
      <c r="W26" s="111">
        <f t="shared" si="14"/>
        <v>0.10642525995720559</v>
      </c>
      <c r="X26" s="26"/>
      <c r="Y26" s="116">
        <f t="shared" si="15"/>
        <v>62.114940000003116</v>
      </c>
      <c r="Z26" s="117">
        <f t="shared" si="16"/>
        <v>3.5402814051948813E-3</v>
      </c>
    </row>
    <row r="27" spans="1:26" s="25" customFormat="1">
      <c r="A27" s="27">
        <v>4050</v>
      </c>
      <c r="B27" s="28" t="s">
        <v>29</v>
      </c>
      <c r="C27" s="26"/>
      <c r="D27" s="29">
        <v>7870.66</v>
      </c>
      <c r="E27" s="115">
        <f t="shared" si="10"/>
        <v>1.2415144006748728E-2</v>
      </c>
      <c r="F27" s="26"/>
      <c r="G27" s="29">
        <v>12435.45</v>
      </c>
      <c r="H27" s="115">
        <f t="shared" si="11"/>
        <v>1.9991273927772623E-2</v>
      </c>
      <c r="I27" s="26"/>
      <c r="J27" s="35">
        <f>IF(ISERROR(VLOOKUP(A27,'[1]FY2009 Actual'!$C$8:$L$54,10, FALSE)),0,VLOOKUP(A27,'[1]FY2009 Actual'!$C$8:$L$54,10, FALSE))</f>
        <v>10087</v>
      </c>
      <c r="K27" s="30">
        <f t="shared" si="17"/>
        <v>1.5760174116566227E-2</v>
      </c>
      <c r="L27" s="26"/>
      <c r="M27" s="110">
        <f>IF(ISERROR(VLOOKUP(A27,'[1]FY2010 Actual'!$C$8:$L$54,10, FALSE)),0,VLOOKUP(A27,'[1]FY2010 Actual'!$C$8:$L$54,10, FALSE))</f>
        <v>12460.24</v>
      </c>
      <c r="N27" s="30">
        <f t="shared" si="12"/>
        <v>1.9475380294353715E-2</v>
      </c>
      <c r="O27" s="26"/>
      <c r="P27" s="110">
        <f>IF(ISERROR(VLOOKUP(A27,'[1]FY2011 Budget'!$C$8:$L$54,10, FALSE)),0,VLOOKUP(A27,'[1]FY2011 Budget'!$C$8:$L$54,10, FALSE))</f>
        <v>18412.876800000002</v>
      </c>
      <c r="Q27" s="36">
        <f t="shared" si="18"/>
        <v>2.8457657137216208E-2</v>
      </c>
      <c r="R27" s="26"/>
      <c r="S27" s="110">
        <f>IF(ISERROR(VLOOKUP(A27,'[1]FY2012 Budget'!$C$8:$L$54,10, FALSE)),0,VLOOKUP(A27,'[1]FY2012 Budget'!$C$8:$L$54,10, FALSE))</f>
        <v>20372.472000000002</v>
      </c>
      <c r="T27" s="36">
        <f t="shared" si="19"/>
        <v>3.148627069581747E-2</v>
      </c>
      <c r="U27" s="26"/>
      <c r="V27" s="110">
        <f t="shared" si="13"/>
        <v>1959.5951999999997</v>
      </c>
      <c r="W27" s="111">
        <f t="shared" si="14"/>
        <v>0.10642525995720557</v>
      </c>
      <c r="X27" s="26"/>
      <c r="Y27" s="116">
        <f t="shared" si="15"/>
        <v>5952.636800000002</v>
      </c>
      <c r="Z27" s="117">
        <f t="shared" si="16"/>
        <v>0.47773050920367521</v>
      </c>
    </row>
    <row r="28" spans="1:26" s="25" customFormat="1">
      <c r="A28" s="27">
        <v>4060</v>
      </c>
      <c r="B28" s="28" t="s">
        <v>30</v>
      </c>
      <c r="C28" s="26"/>
      <c r="D28" s="29">
        <v>4143.8900000000003</v>
      </c>
      <c r="E28" s="115">
        <f t="shared" si="10"/>
        <v>6.5365536178828704E-3</v>
      </c>
      <c r="F28" s="26"/>
      <c r="G28" s="29">
        <v>431.98</v>
      </c>
      <c r="H28" s="115">
        <f t="shared" si="11"/>
        <v>6.9445259410147746E-4</v>
      </c>
      <c r="I28" s="26"/>
      <c r="J28" s="35">
        <f>IF(ISERROR(VLOOKUP(A28,'[1]FY2009 Actual'!$C$8:$L$54,10, FALSE)),0,VLOOKUP(A28,'[1]FY2009 Actual'!$C$8:$L$54,10, FALSE))</f>
        <v>2300</v>
      </c>
      <c r="K28" s="30">
        <f t="shared" si="17"/>
        <v>3.593575936165592E-3</v>
      </c>
      <c r="L28" s="26"/>
      <c r="M28" s="110">
        <f>IF(ISERROR(VLOOKUP(A28,'[1]FY2010 Actual'!$C$8:$L$54,10, FALSE)),0,VLOOKUP(A28,'[1]FY2010 Actual'!$C$8:$L$54,10, FALSE))</f>
        <v>12200</v>
      </c>
      <c r="N28" s="30">
        <f t="shared" si="12"/>
        <v>1.9068624648571404E-2</v>
      </c>
      <c r="O28" s="26"/>
      <c r="P28" s="110">
        <f>IF(ISERROR(VLOOKUP(A28,'[1]FY2011 Budget'!$C$8:$L$54,10, FALSE)),0,VLOOKUP(A28,'[1]FY2011 Budget'!$C$8:$L$54,10, FALSE))</f>
        <v>2200</v>
      </c>
      <c r="Q28" s="36">
        <f t="shared" si="18"/>
        <v>3.4001664368859324E-3</v>
      </c>
      <c r="R28" s="26"/>
      <c r="S28" s="110">
        <f>IF(ISERROR(VLOOKUP(A28,'[1]FY2012 Budget'!$C$8:$L$54,10, FALSE)),0,VLOOKUP(A28,'[1]FY2012 Budget'!$C$8:$L$54,10, FALSE))</f>
        <v>2200</v>
      </c>
      <c r="T28" s="36">
        <f t="shared" si="19"/>
        <v>3.4001664368859324E-3</v>
      </c>
      <c r="U28" s="26"/>
      <c r="V28" s="110">
        <f t="shared" si="13"/>
        <v>0</v>
      </c>
      <c r="W28" s="111">
        <f t="shared" si="14"/>
        <v>0</v>
      </c>
      <c r="X28" s="26"/>
      <c r="Y28" s="116">
        <f t="shared" si="15"/>
        <v>-10000</v>
      </c>
      <c r="Z28" s="117">
        <f t="shared" si="16"/>
        <v>-0.81967213114754101</v>
      </c>
    </row>
    <row r="29" spans="1:26" s="25" customFormat="1">
      <c r="A29" s="27">
        <v>4100</v>
      </c>
      <c r="B29" s="28" t="s">
        <v>31</v>
      </c>
      <c r="C29" s="26"/>
      <c r="D29" s="29">
        <v>4822.71</v>
      </c>
      <c r="E29" s="115">
        <f t="shared" si="10"/>
        <v>7.6073212605788027E-3</v>
      </c>
      <c r="F29" s="26"/>
      <c r="G29" s="29">
        <v>4866.09</v>
      </c>
      <c r="H29" s="115">
        <f t="shared" si="11"/>
        <v>7.8227437002436652E-3</v>
      </c>
      <c r="I29" s="26"/>
      <c r="J29" s="35">
        <f>IF(ISERROR(VLOOKUP(A29,'[1]FY2009 Actual'!$C$8:$L$54,10, FALSE)),0,VLOOKUP(A29,'[1]FY2009 Actual'!$C$8:$L$54,10, FALSE))</f>
        <v>6378</v>
      </c>
      <c r="K29" s="30">
        <f t="shared" si="17"/>
        <v>9.9651423134191931E-3</v>
      </c>
      <c r="L29" s="26"/>
      <c r="M29" s="110">
        <f>IF(ISERROR(VLOOKUP(A29,'[1]FY2010 Actual'!$C$8:$L$54,10, FALSE)),0,VLOOKUP(A29,'[1]FY2010 Actual'!$C$8:$L$54,10, FALSE))</f>
        <v>5250</v>
      </c>
      <c r="N29" s="30">
        <f t="shared" si="12"/>
        <v>8.2057606069672034E-3</v>
      </c>
      <c r="O29" s="26"/>
      <c r="P29" s="110">
        <f>IF(ISERROR(VLOOKUP(A29,'[1]FY2011 Budget'!$C$8:$L$54,10, FALSE)),0,VLOOKUP(A29,'[1]FY2011 Budget'!$C$8:$L$54,10, FALSE))</f>
        <v>5000</v>
      </c>
      <c r="Q29" s="36">
        <f t="shared" si="18"/>
        <v>7.727650992922574E-3</v>
      </c>
      <c r="R29" s="26"/>
      <c r="S29" s="110">
        <f>IF(ISERROR(VLOOKUP(A29,'[1]FY2012 Budget'!$C$8:$L$54,10, FALSE)),0,VLOOKUP(A29,'[1]FY2012 Budget'!$C$8:$L$54,10, FALSE))</f>
        <v>5000</v>
      </c>
      <c r="T29" s="36">
        <f t="shared" si="19"/>
        <v>7.727650992922574E-3</v>
      </c>
      <c r="U29" s="26"/>
      <c r="V29" s="110">
        <f t="shared" si="13"/>
        <v>0</v>
      </c>
      <c r="W29" s="111">
        <f t="shared" si="14"/>
        <v>0</v>
      </c>
      <c r="X29" s="26"/>
      <c r="Y29" s="116">
        <f t="shared" si="15"/>
        <v>-250</v>
      </c>
      <c r="Z29" s="117">
        <f t="shared" si="16"/>
        <v>-4.7619047619047616E-2</v>
      </c>
    </row>
    <row r="30" spans="1:26" s="25" customFormat="1">
      <c r="A30" s="27">
        <v>4150</v>
      </c>
      <c r="B30" s="28" t="s">
        <v>11</v>
      </c>
      <c r="C30" s="26"/>
      <c r="D30" s="29">
        <v>16197.86</v>
      </c>
      <c r="E30" s="115">
        <f t="shared" si="10"/>
        <v>2.555043217483095E-2</v>
      </c>
      <c r="F30" s="26"/>
      <c r="G30" s="29">
        <v>18953.12</v>
      </c>
      <c r="H30" s="115">
        <f t="shared" si="11"/>
        <v>3.0469103547193371E-2</v>
      </c>
      <c r="I30" s="26"/>
      <c r="J30" s="35">
        <f>IF(ISERROR(VLOOKUP(A30,'[1]FY2009 Actual'!$C$8:$L$54,10, FALSE)),0,VLOOKUP(A30,'[1]FY2009 Actual'!$C$8:$L$54,10, FALSE))</f>
        <v>21657</v>
      </c>
      <c r="K30" s="30">
        <f t="shared" si="17"/>
        <v>3.3837423499799228E-2</v>
      </c>
      <c r="L30" s="26"/>
      <c r="M30" s="110">
        <f>IF(ISERROR(VLOOKUP(A30,'[1]FY2010 Actual'!$C$8:$L$54,10, FALSE)),0,VLOOKUP(A30,'[1]FY2010 Actual'!$C$8:$L$54,10, FALSE))</f>
        <v>19540</v>
      </c>
      <c r="N30" s="30">
        <f t="shared" si="12"/>
        <v>3.0541059478121739E-2</v>
      </c>
      <c r="O30" s="26"/>
      <c r="P30" s="110">
        <f>IF(ISERROR(VLOOKUP(A30,'[1]FY2011 Budget'!$C$8:$L$54,10, FALSE)),0,VLOOKUP(A30,'[1]FY2011 Budget'!$C$8:$L$54,10, FALSE))</f>
        <v>19500</v>
      </c>
      <c r="Q30" s="36">
        <f t="shared" si="18"/>
        <v>3.0137838872398036E-2</v>
      </c>
      <c r="R30" s="26"/>
      <c r="S30" s="110">
        <f>IF(ISERROR(VLOOKUP(A30,'[1]FY2012 Budget'!$C$8:$L$54,10, FALSE)),0,VLOOKUP(A30,'[1]FY2012 Budget'!$C$8:$L$54,10, FALSE))</f>
        <v>20000</v>
      </c>
      <c r="T30" s="36">
        <f t="shared" si="19"/>
        <v>3.0910603971690296E-2</v>
      </c>
      <c r="U30" s="26"/>
      <c r="V30" s="110">
        <f t="shared" si="13"/>
        <v>500</v>
      </c>
      <c r="W30" s="111">
        <f t="shared" si="14"/>
        <v>2.564102564102564E-2</v>
      </c>
      <c r="X30" s="26"/>
      <c r="Y30" s="116">
        <f t="shared" si="15"/>
        <v>-40</v>
      </c>
      <c r="Z30" s="117">
        <f t="shared" si="16"/>
        <v>-2.0470829068577278E-3</v>
      </c>
    </row>
    <row r="31" spans="1:26" s="25" customFormat="1">
      <c r="A31" s="27">
        <v>4200</v>
      </c>
      <c r="B31" s="28" t="s">
        <v>12</v>
      </c>
      <c r="C31" s="26"/>
      <c r="D31" s="29">
        <v>2015.04</v>
      </c>
      <c r="E31" s="115">
        <f t="shared" si="10"/>
        <v>3.1785151155505329E-3</v>
      </c>
      <c r="F31" s="26"/>
      <c r="G31" s="29">
        <v>901.46</v>
      </c>
      <c r="H31" s="115">
        <f t="shared" si="11"/>
        <v>1.4491903224193663E-3</v>
      </c>
      <c r="I31" s="26"/>
      <c r="J31" s="35">
        <f>IF(ISERROR(VLOOKUP(A31,'[1]FY2009 Actual'!$C$8:$L$54,10, FALSE)),0,VLOOKUP(A31,'[1]FY2009 Actual'!$C$8:$L$54,10, FALSE))</f>
        <v>433</v>
      </c>
      <c r="K31" s="30">
        <f t="shared" si="17"/>
        <v>6.7652973059117451E-4</v>
      </c>
      <c r="L31" s="26"/>
      <c r="M31" s="110">
        <f>IF(ISERROR(VLOOKUP(A31,'[1]FY2010 Actual'!$C$8:$L$54,10, FALSE)),0,VLOOKUP(A31,'[1]FY2010 Actual'!$C$8:$L$54,10, FALSE))</f>
        <v>500</v>
      </c>
      <c r="N31" s="30">
        <f t="shared" si="12"/>
        <v>7.8150101018735257E-4</v>
      </c>
      <c r="O31" s="26"/>
      <c r="P31" s="110">
        <f>IF(ISERROR(VLOOKUP(A31,'[1]FY2011 Budget'!$C$8:$L$54,10, FALSE)),0,VLOOKUP(A31,'[1]FY2011 Budget'!$C$8:$L$54,10, FALSE))</f>
        <v>0</v>
      </c>
      <c r="Q31" s="36">
        <f t="shared" si="18"/>
        <v>0</v>
      </c>
      <c r="R31" s="26"/>
      <c r="S31" s="110">
        <f>IF(ISERROR(VLOOKUP(A31,'[1]FY2012 Budget'!$C$8:$L$54,10, FALSE)),0,VLOOKUP(A31,'[1]FY2012 Budget'!$C$8:$L$54,10, FALSE))</f>
        <v>0</v>
      </c>
      <c r="T31" s="36">
        <f t="shared" si="19"/>
        <v>0</v>
      </c>
      <c r="U31" s="26"/>
      <c r="V31" s="110">
        <f t="shared" si="13"/>
        <v>0</v>
      </c>
      <c r="W31" s="111"/>
      <c r="X31" s="26"/>
      <c r="Y31" s="116">
        <f t="shared" si="15"/>
        <v>-500</v>
      </c>
      <c r="Z31" s="117">
        <f t="shared" si="16"/>
        <v>-1</v>
      </c>
    </row>
    <row r="32" spans="1:26" s="25" customFormat="1">
      <c r="A32" s="27">
        <v>4250</v>
      </c>
      <c r="B32" s="28" t="s">
        <v>32</v>
      </c>
      <c r="C32" s="26"/>
      <c r="D32" s="29">
        <v>12351.84</v>
      </c>
      <c r="E32" s="115">
        <f t="shared" si="10"/>
        <v>1.9483737367427791E-2</v>
      </c>
      <c r="F32" s="26"/>
      <c r="G32" s="29">
        <v>5527.19</v>
      </c>
      <c r="H32" s="115">
        <f t="shared" si="11"/>
        <v>8.8855304263895183E-3</v>
      </c>
      <c r="I32" s="26"/>
      <c r="J32" s="35">
        <f>IF(ISERROR(VLOOKUP(A32,'[1]FY2009 Actual'!$C$8:$L$54,10, FALSE)),0,VLOOKUP(A32,'[1]FY2009 Actual'!$C$8:$L$54,10, FALSE))</f>
        <v>12078</v>
      </c>
      <c r="K32" s="30">
        <f t="shared" si="17"/>
        <v>1.8870960937829574E-2</v>
      </c>
      <c r="L32" s="26"/>
      <c r="M32" s="110">
        <f>IF(ISERROR(VLOOKUP(A32,'[1]FY2010 Actual'!$C$8:$L$54,10, FALSE)),0,VLOOKUP(A32,'[1]FY2010 Actual'!$C$8:$L$54,10, FALSE))</f>
        <v>12798</v>
      </c>
      <c r="N32" s="30">
        <f t="shared" si="12"/>
        <v>2.0003299856755478E-2</v>
      </c>
      <c r="O32" s="26"/>
      <c r="P32" s="110">
        <f>IF(ISERROR(VLOOKUP(A32,'[1]FY2011 Budget'!$C$8:$L$54,10, FALSE)),0,VLOOKUP(A32,'[1]FY2011 Budget'!$C$8:$L$54,10, FALSE))</f>
        <v>12798</v>
      </c>
      <c r="Q32" s="36">
        <f t="shared" si="18"/>
        <v>1.9779695481484619E-2</v>
      </c>
      <c r="R32" s="26"/>
      <c r="S32" s="110">
        <f>IF(ISERROR(VLOOKUP(A32,'[1]FY2012 Budget'!$C$8:$L$54,10, FALSE)),0,VLOOKUP(A32,'[1]FY2012 Budget'!$C$8:$L$54,10, FALSE))</f>
        <v>13000</v>
      </c>
      <c r="T32" s="36">
        <f t="shared" si="19"/>
        <v>2.0091892581598693E-2</v>
      </c>
      <c r="U32" s="26"/>
      <c r="V32" s="110">
        <f t="shared" si="13"/>
        <v>202</v>
      </c>
      <c r="W32" s="111">
        <f t="shared" si="14"/>
        <v>1.5783716205657133E-2</v>
      </c>
      <c r="X32" s="26"/>
      <c r="Y32" s="116">
        <f t="shared" si="15"/>
        <v>0</v>
      </c>
      <c r="Z32" s="117">
        <f t="shared" si="16"/>
        <v>0</v>
      </c>
    </row>
    <row r="33" spans="1:26" s="25" customFormat="1">
      <c r="A33" s="27">
        <v>4400</v>
      </c>
      <c r="B33" s="28" t="s">
        <v>33</v>
      </c>
      <c r="C33" s="26"/>
      <c r="D33" s="29">
        <v>2332.1999999999998</v>
      </c>
      <c r="E33" s="115">
        <f t="shared" si="10"/>
        <v>3.6788018860603026E-3</v>
      </c>
      <c r="F33" s="26"/>
      <c r="G33" s="29">
        <v>1935.38</v>
      </c>
      <c r="H33" s="115">
        <f t="shared" si="11"/>
        <v>3.1113238149268886E-3</v>
      </c>
      <c r="I33" s="26"/>
      <c r="J33" s="35">
        <f>IF(ISERROR(VLOOKUP(A33,'[1]FY2009 Actual'!$C$8:$L$54,10, FALSE)),0,VLOOKUP(A33,'[1]FY2009 Actual'!$C$8:$L$54,10, FALSE))</f>
        <v>2500</v>
      </c>
      <c r="K33" s="30">
        <f t="shared" si="17"/>
        <v>3.9060608001799911E-3</v>
      </c>
      <c r="L33" s="26"/>
      <c r="M33" s="110">
        <f>IF(ISERROR(VLOOKUP(A33,'[1]FY2010 Actual'!$C$8:$L$54,10, FALSE)),0,VLOOKUP(A33,'[1]FY2010 Actual'!$C$8:$L$54,10, FALSE))</f>
        <v>2800</v>
      </c>
      <c r="N33" s="30">
        <f t="shared" si="12"/>
        <v>4.3764056570491745E-3</v>
      </c>
      <c r="O33" s="26"/>
      <c r="P33" s="110">
        <f>IF(ISERROR(VLOOKUP(A33,'[1]FY2011 Budget'!$C$8:$L$54,10, FALSE)),0,VLOOKUP(A33,'[1]FY2011 Budget'!$C$8:$L$54,10, FALSE))</f>
        <v>3200</v>
      </c>
      <c r="Q33" s="36">
        <f t="shared" si="18"/>
        <v>4.9456966354704474E-3</v>
      </c>
      <c r="R33" s="26"/>
      <c r="S33" s="110">
        <f>IF(ISERROR(VLOOKUP(A33,'[1]FY2012 Budget'!$C$8:$L$54,10, FALSE)),0,VLOOKUP(A33,'[1]FY2012 Budget'!$C$8:$L$54,10, FALSE))</f>
        <v>3400</v>
      </c>
      <c r="T33" s="36">
        <f t="shared" si="19"/>
        <v>5.2548026751873499E-3</v>
      </c>
      <c r="U33" s="26"/>
      <c r="V33" s="110">
        <f t="shared" si="13"/>
        <v>200</v>
      </c>
      <c r="W33" s="111">
        <f t="shared" si="14"/>
        <v>6.25E-2</v>
      </c>
      <c r="X33" s="26"/>
      <c r="Y33" s="116">
        <f t="shared" si="15"/>
        <v>400</v>
      </c>
      <c r="Z33" s="117">
        <f t="shared" si="16"/>
        <v>0.14285714285714285</v>
      </c>
    </row>
    <row r="34" spans="1:26" s="25" customFormat="1">
      <c r="A34" s="27">
        <v>4410</v>
      </c>
      <c r="B34" s="28" t="s">
        <v>34</v>
      </c>
      <c r="C34" s="26"/>
      <c r="D34" s="29">
        <v>19156.060000000001</v>
      </c>
      <c r="E34" s="115">
        <f t="shared" si="10"/>
        <v>3.0216683670990625E-2</v>
      </c>
      <c r="F34" s="26"/>
      <c r="G34" s="29">
        <v>21660.31</v>
      </c>
      <c r="H34" s="115">
        <f t="shared" si="11"/>
        <v>3.4821191880508758E-2</v>
      </c>
      <c r="I34" s="26"/>
      <c r="J34" s="35">
        <f>IF(ISERROR(VLOOKUP(A34,'[1]FY2009 Actual'!$C$8:$L$54,10, FALSE)),0,VLOOKUP(A34,'[1]FY2009 Actual'!$C$8:$L$54,10, FALSE))</f>
        <v>26530</v>
      </c>
      <c r="K34" s="30">
        <f t="shared" si="17"/>
        <v>4.1451117211510069E-2</v>
      </c>
      <c r="L34" s="26"/>
      <c r="M34" s="110">
        <f>IF(ISERROR(VLOOKUP(A34,'[1]FY2010 Actual'!$C$8:$L$54,10, FALSE)),0,VLOOKUP(A34,'[1]FY2010 Actual'!$C$8:$L$54,10, FALSE))</f>
        <v>44000</v>
      </c>
      <c r="N34" s="30">
        <f t="shared" si="12"/>
        <v>6.8772088896487032E-2</v>
      </c>
      <c r="O34" s="26"/>
      <c r="P34" s="110">
        <f>IF(ISERROR(VLOOKUP(A34,'[1]FY2011 Budget'!$C$8:$L$54,10, FALSE)),0,VLOOKUP(A34,'[1]FY2011 Budget'!$C$8:$L$54,10, FALSE))</f>
        <v>48000</v>
      </c>
      <c r="Q34" s="36">
        <f t="shared" si="18"/>
        <v>7.4185449532056705E-2</v>
      </c>
      <c r="R34" s="26"/>
      <c r="S34" s="110">
        <f>IF(ISERROR(VLOOKUP(A34,'[1]FY2012 Budget'!$C$8:$L$54,10, FALSE)),0,VLOOKUP(A34,'[1]FY2012 Budget'!$C$8:$L$54,10, FALSE))</f>
        <v>40000</v>
      </c>
      <c r="T34" s="36">
        <f t="shared" si="19"/>
        <v>6.1821207943380592E-2</v>
      </c>
      <c r="U34" s="26"/>
      <c r="V34" s="110">
        <f t="shared" si="13"/>
        <v>-8000</v>
      </c>
      <c r="W34" s="111">
        <f t="shared" si="14"/>
        <v>-0.16666666666666666</v>
      </c>
      <c r="X34" s="26"/>
      <c r="Y34" s="116">
        <f t="shared" si="15"/>
        <v>4000</v>
      </c>
      <c r="Z34" s="117">
        <f t="shared" si="16"/>
        <v>9.0909090909090912E-2</v>
      </c>
    </row>
    <row r="35" spans="1:26" s="25" customFormat="1">
      <c r="A35" s="27">
        <v>4420</v>
      </c>
      <c r="B35" s="28" t="s">
        <v>35</v>
      </c>
      <c r="C35" s="26"/>
      <c r="D35" s="29">
        <v>16914.8</v>
      </c>
      <c r="E35" s="115">
        <f t="shared" si="10"/>
        <v>2.6681330135637085E-2</v>
      </c>
      <c r="F35" s="26"/>
      <c r="G35" s="29">
        <v>14414.89</v>
      </c>
      <c r="H35" s="115">
        <f t="shared" si="11"/>
        <v>2.3173428756394845E-2</v>
      </c>
      <c r="I35" s="26"/>
      <c r="J35" s="35">
        <f>IF(ISERROR(VLOOKUP(A35,'[1]FY2009 Actual'!$C$8:$L$54,10, FALSE)),0,VLOOKUP(A35,'[1]FY2009 Actual'!$C$8:$L$54,10, FALSE))</f>
        <v>18533</v>
      </c>
      <c r="K35" s="30">
        <f t="shared" si="17"/>
        <v>2.8956409923894311E-2</v>
      </c>
      <c r="L35" s="26"/>
      <c r="M35" s="110">
        <f>IF(ISERROR(VLOOKUP(A35,'[1]FY2010 Actual'!$C$8:$L$54,10, FALSE)),0,VLOOKUP(A35,'[1]FY2010 Actual'!$C$8:$L$54,10, FALSE))</f>
        <v>18000</v>
      </c>
      <c r="N35" s="30">
        <f t="shared" si="12"/>
        <v>2.8134036366744695E-2</v>
      </c>
      <c r="O35" s="26"/>
      <c r="P35" s="110">
        <f>IF(ISERROR(VLOOKUP(A35,'[1]FY2011 Budget'!$C$8:$L$54,10, FALSE)),0,VLOOKUP(A35,'[1]FY2011 Budget'!$C$8:$L$54,10, FALSE))</f>
        <v>18600</v>
      </c>
      <c r="Q35" s="36">
        <f t="shared" si="18"/>
        <v>2.8746861693671973E-2</v>
      </c>
      <c r="R35" s="26"/>
      <c r="S35" s="110">
        <f>IF(ISERROR(VLOOKUP(A35,'[1]FY2012 Budget'!$C$8:$L$54,10, FALSE)),0,VLOOKUP(A35,'[1]FY2012 Budget'!$C$8:$L$54,10, FALSE))</f>
        <v>18500</v>
      </c>
      <c r="T35" s="36">
        <f t="shared" si="19"/>
        <v>2.8592308673813523E-2</v>
      </c>
      <c r="U35" s="26"/>
      <c r="V35" s="110">
        <f t="shared" si="13"/>
        <v>-100</v>
      </c>
      <c r="W35" s="111">
        <f t="shared" si="14"/>
        <v>-5.3763440860215058E-3</v>
      </c>
      <c r="X35" s="26"/>
      <c r="Y35" s="116">
        <f t="shared" si="15"/>
        <v>600</v>
      </c>
      <c r="Z35" s="117">
        <f t="shared" si="16"/>
        <v>3.3333333333333333E-2</v>
      </c>
    </row>
    <row r="36" spans="1:26" s="25" customFormat="1">
      <c r="A36" s="27">
        <v>4430</v>
      </c>
      <c r="B36" s="28" t="s">
        <v>36</v>
      </c>
      <c r="C36" s="26"/>
      <c r="D36" s="29">
        <v>1594.77</v>
      </c>
      <c r="E36" s="115">
        <f t="shared" si="10"/>
        <v>2.5155830905721592E-3</v>
      </c>
      <c r="F36" s="26"/>
      <c r="G36" s="29">
        <v>1464</v>
      </c>
      <c r="H36" s="115">
        <f t="shared" si="11"/>
        <v>2.3535316398087015E-3</v>
      </c>
      <c r="I36" s="26"/>
      <c r="J36" s="35">
        <f>IF(ISERROR(VLOOKUP(A36,'[1]FY2009 Actual'!$C$8:$L$54,10, FALSE)),0,VLOOKUP(A36,'[1]FY2009 Actual'!$C$8:$L$54,10, FALSE))</f>
        <v>3566</v>
      </c>
      <c r="K36" s="30">
        <f t="shared" si="17"/>
        <v>5.5716051253767397E-3</v>
      </c>
      <c r="L36" s="26"/>
      <c r="M36" s="110">
        <f>IF(ISERROR(VLOOKUP(A36,'[1]FY2010 Actual'!$C$8:$L$54,10, FALSE)),0,VLOOKUP(A36,'[1]FY2010 Actual'!$C$8:$L$54,10, FALSE))</f>
        <v>2630</v>
      </c>
      <c r="N36" s="30">
        <f t="shared" si="12"/>
        <v>4.1106953135854746E-3</v>
      </c>
      <c r="O36" s="26"/>
      <c r="P36" s="110">
        <f>IF(ISERROR(VLOOKUP(A36,'[1]FY2011 Budget'!$C$8:$L$54,10, FALSE)),0,VLOOKUP(A36,'[1]FY2011 Budget'!$C$8:$L$54,10, FALSE))</f>
        <v>2750</v>
      </c>
      <c r="Q36" s="36">
        <f t="shared" si="18"/>
        <v>4.2502080461074157E-3</v>
      </c>
      <c r="R36" s="26"/>
      <c r="S36" s="110">
        <f>IF(ISERROR(VLOOKUP(A36,'[1]FY2012 Budget'!$C$8:$L$54,10, FALSE)),0,VLOOKUP(A36,'[1]FY2012 Budget'!$C$8:$L$54,10, FALSE))</f>
        <v>4000</v>
      </c>
      <c r="T36" s="36">
        <f t="shared" si="19"/>
        <v>6.182120794338059E-3</v>
      </c>
      <c r="U36" s="26"/>
      <c r="V36" s="110">
        <f t="shared" si="13"/>
        <v>1250</v>
      </c>
      <c r="W36" s="111">
        <f t="shared" si="14"/>
        <v>0.45454545454545453</v>
      </c>
      <c r="X36" s="26"/>
      <c r="Y36" s="116">
        <f t="shared" si="15"/>
        <v>120</v>
      </c>
      <c r="Z36" s="117">
        <f t="shared" si="16"/>
        <v>4.5627376425855515E-2</v>
      </c>
    </row>
    <row r="37" spans="1:26" s="25" customFormat="1">
      <c r="A37" s="27">
        <v>4450</v>
      </c>
      <c r="B37" s="28" t="s">
        <v>13</v>
      </c>
      <c r="C37" s="26"/>
      <c r="D37" s="29">
        <v>54333.27</v>
      </c>
      <c r="E37" s="115">
        <f t="shared" si="10"/>
        <v>8.5705057950357461E-2</v>
      </c>
      <c r="F37" s="26"/>
      <c r="G37" s="29">
        <v>39109.440000000002</v>
      </c>
      <c r="H37" s="115">
        <f t="shared" si="11"/>
        <v>6.2872475720765042E-2</v>
      </c>
      <c r="I37" s="26"/>
      <c r="J37" s="35">
        <f>IF(ISERROR(VLOOKUP(A37,'[1]FY2009 Actual'!$C$8:$L$54,10, FALSE)),0,VLOOKUP(A37,'[1]FY2009 Actual'!$C$8:$L$54,10, FALSE))</f>
        <v>38235</v>
      </c>
      <c r="K37" s="30">
        <f t="shared" si="17"/>
        <v>5.9739293877952786E-2</v>
      </c>
      <c r="L37" s="26"/>
      <c r="M37" s="110">
        <f>IF(ISERROR(VLOOKUP(A37,'[1]FY2010 Actual'!$C$8:$L$54,10, FALSE)),0,VLOOKUP(A37,'[1]FY2010 Actual'!$C$8:$L$54,10, FALSE))</f>
        <v>26970</v>
      </c>
      <c r="N37" s="30">
        <f t="shared" si="12"/>
        <v>4.2154164489505798E-2</v>
      </c>
      <c r="O37" s="26"/>
      <c r="P37" s="110">
        <f>IF(ISERROR(VLOOKUP(A37,'[1]FY2011 Budget'!$C$8:$L$54,10, FALSE)),0,VLOOKUP(A37,'[1]FY2011 Budget'!$C$8:$L$54,10, FALSE))</f>
        <v>36000</v>
      </c>
      <c r="Q37" s="36">
        <f t="shared" si="18"/>
        <v>5.5639087149042532E-2</v>
      </c>
      <c r="R37" s="26"/>
      <c r="S37" s="110">
        <f>IF(ISERROR(VLOOKUP(A37,'[1]FY2012 Budget'!$C$8:$L$54,10, FALSE)),0,VLOOKUP(A37,'[1]FY2012 Budget'!$C$8:$L$54,10, FALSE))</f>
        <v>36000</v>
      </c>
      <c r="T37" s="36">
        <f t="shared" si="19"/>
        <v>5.5639087149042532E-2</v>
      </c>
      <c r="U37" s="26"/>
      <c r="V37" s="110">
        <f t="shared" si="13"/>
        <v>0</v>
      </c>
      <c r="W37" s="111">
        <f t="shared" si="14"/>
        <v>0</v>
      </c>
      <c r="X37" s="26"/>
      <c r="Y37" s="116">
        <f t="shared" si="15"/>
        <v>9030</v>
      </c>
      <c r="Z37" s="117">
        <f t="shared" si="16"/>
        <v>0.33481646273637372</v>
      </c>
    </row>
    <row r="38" spans="1:26" s="25" customFormat="1">
      <c r="A38" s="27">
        <v>4550</v>
      </c>
      <c r="B38" s="28" t="s">
        <v>37</v>
      </c>
      <c r="C38" s="26"/>
      <c r="D38" s="29">
        <v>8616.02</v>
      </c>
      <c r="E38" s="115">
        <f t="shared" si="10"/>
        <v>1.3590871548895161E-2</v>
      </c>
      <c r="F38" s="26"/>
      <c r="G38" s="29">
        <v>6341.47</v>
      </c>
      <c r="H38" s="115">
        <f t="shared" si="11"/>
        <v>1.0194569868782572E-2</v>
      </c>
      <c r="I38" s="26"/>
      <c r="J38" s="35">
        <f>IF(ISERROR(VLOOKUP(A38,'[1]FY2009 Actual'!$C$8:$L$54,10, FALSE)),0,VLOOKUP(A38,'[1]FY2009 Actual'!$C$8:$L$54,10, FALSE))</f>
        <v>0</v>
      </c>
      <c r="K38" s="30">
        <f t="shared" si="17"/>
        <v>0</v>
      </c>
      <c r="L38" s="26"/>
      <c r="M38" s="110">
        <f>IF(ISERROR(VLOOKUP(A38,'[1]FY2010 Actual'!$C$8:$L$54,10, FALSE)),0,VLOOKUP(A38,'[1]FY2010 Actual'!$C$8:$L$54,10, FALSE))</f>
        <v>0</v>
      </c>
      <c r="N38" s="30">
        <f t="shared" si="12"/>
        <v>0</v>
      </c>
      <c r="O38" s="26"/>
      <c r="P38" s="110">
        <f>IF(ISERROR(VLOOKUP(A38,'[1]FY2011 Budget'!$C$8:$L$54,10, FALSE)),0,VLOOKUP(A38,'[1]FY2011 Budget'!$C$8:$L$54,10, FALSE))</f>
        <v>0</v>
      </c>
      <c r="Q38" s="36">
        <f t="shared" si="18"/>
        <v>0</v>
      </c>
      <c r="R38" s="26"/>
      <c r="S38" s="110">
        <f>IF(ISERROR(VLOOKUP(A38,'[1]FY2012 Budget'!$C$8:$L$54,10, FALSE)),0,VLOOKUP(A38,'[1]FY2012 Budget'!$C$8:$L$54,10, FALSE))</f>
        <v>0</v>
      </c>
      <c r="T38" s="36">
        <f t="shared" si="19"/>
        <v>0</v>
      </c>
      <c r="U38" s="26"/>
      <c r="V38" s="110">
        <f t="shared" si="13"/>
        <v>0</v>
      </c>
      <c r="W38" s="111"/>
      <c r="X38" s="26"/>
      <c r="Y38" s="116">
        <f t="shared" si="15"/>
        <v>0</v>
      </c>
      <c r="Z38" s="117"/>
    </row>
    <row r="39" spans="1:26" s="25" customFormat="1">
      <c r="A39" s="27">
        <v>4600</v>
      </c>
      <c r="B39" s="28" t="s">
        <v>14</v>
      </c>
      <c r="C39" s="26"/>
      <c r="D39" s="29">
        <v>0</v>
      </c>
      <c r="E39" s="115">
        <f t="shared" si="10"/>
        <v>0</v>
      </c>
      <c r="F39" s="26"/>
      <c r="G39" s="29">
        <v>0</v>
      </c>
      <c r="H39" s="115">
        <f t="shared" si="11"/>
        <v>0</v>
      </c>
      <c r="I39" s="26"/>
      <c r="J39" s="35">
        <f>IF(ISERROR(VLOOKUP(A39,'[1]FY2009 Actual'!$C$8:$L$54,10, FALSE)),0,VLOOKUP(A39,'[1]FY2009 Actual'!$C$8:$L$54,10, FALSE))</f>
        <v>3353</v>
      </c>
      <c r="K39" s="30">
        <f t="shared" si="17"/>
        <v>5.2388087452014042E-3</v>
      </c>
      <c r="L39" s="26"/>
      <c r="M39" s="110">
        <f>IF(ISERROR(VLOOKUP(A39,'[1]FY2010 Actual'!$C$8:$L$54,10, FALSE)),0,VLOOKUP(A39,'[1]FY2010 Actual'!$C$8:$L$54,10, FALSE))</f>
        <v>0</v>
      </c>
      <c r="N39" s="30">
        <f t="shared" si="12"/>
        <v>0</v>
      </c>
      <c r="O39" s="26"/>
      <c r="P39" s="110">
        <f>IF(ISERROR(VLOOKUP(A39,'[1]FY2011 Budget'!$C$8:$L$54,10, FALSE)),0,VLOOKUP(A39,'[1]FY2011 Budget'!$C$8:$L$54,10, FALSE))</f>
        <v>0</v>
      </c>
      <c r="Q39" s="36">
        <f t="shared" si="18"/>
        <v>0</v>
      </c>
      <c r="R39" s="26"/>
      <c r="S39" s="110">
        <f>IF(ISERROR(VLOOKUP(A39,'[1]FY2012 Budget'!$C$8:$L$54,10, FALSE)),0,VLOOKUP(A39,'[1]FY2012 Budget'!$C$8:$L$54,10, FALSE))</f>
        <v>1500</v>
      </c>
      <c r="T39" s="36">
        <f t="shared" si="19"/>
        <v>2.318295297876772E-3</v>
      </c>
      <c r="U39" s="26"/>
      <c r="V39" s="110">
        <f t="shared" si="13"/>
        <v>1500</v>
      </c>
      <c r="W39" s="111"/>
      <c r="X39" s="26"/>
      <c r="Y39" s="116">
        <f t="shared" si="15"/>
        <v>0</v>
      </c>
      <c r="Z39" s="117"/>
    </row>
    <row r="40" spans="1:26" s="25" customFormat="1">
      <c r="A40" s="27">
        <v>4650</v>
      </c>
      <c r="B40" s="28" t="s">
        <v>15</v>
      </c>
      <c r="C40" s="26"/>
      <c r="D40" s="29">
        <v>11177.23</v>
      </c>
      <c r="E40" s="115">
        <f t="shared" si="10"/>
        <v>1.7630912788324245E-2</v>
      </c>
      <c r="F40" s="26"/>
      <c r="G40" s="29">
        <v>9463.9599999999991</v>
      </c>
      <c r="H40" s="115">
        <f t="shared" si="11"/>
        <v>1.521429596849997E-2</v>
      </c>
      <c r="I40" s="26"/>
      <c r="J40" s="35">
        <f>IF(ISERROR(VLOOKUP(A40,'[1]FY2009 Actual'!$C$8:$L$54,10, FALSE)),0,VLOOKUP(A40,'[1]FY2009 Actual'!$C$8:$L$54,10, FALSE))</f>
        <v>15801</v>
      </c>
      <c r="K40" s="30">
        <f t="shared" si="17"/>
        <v>2.4687866681457615E-2</v>
      </c>
      <c r="L40" s="26"/>
      <c r="M40" s="110">
        <f>IF(ISERROR(VLOOKUP(A40,'[1]FY2010 Actual'!$C$8:$L$54,10, FALSE)),0,VLOOKUP(A40,'[1]FY2010 Actual'!$C$8:$L$54,10, FALSE))</f>
        <v>13100</v>
      </c>
      <c r="N40" s="30">
        <f t="shared" si="12"/>
        <v>2.0475326466908639E-2</v>
      </c>
      <c r="O40" s="26"/>
      <c r="P40" s="110">
        <f>IF(ISERROR(VLOOKUP(A40,'[1]FY2011 Budget'!$C$8:$L$54,10, FALSE)),0,VLOOKUP(A40,'[1]FY2011 Budget'!$C$8:$L$54,10, FALSE))</f>
        <v>13500</v>
      </c>
      <c r="Q40" s="36">
        <f t="shared" si="18"/>
        <v>2.086465768089095E-2</v>
      </c>
      <c r="R40" s="26"/>
      <c r="S40" s="110">
        <f>IF(ISERROR(VLOOKUP(A40,'[1]FY2012 Budget'!$C$8:$L$54,10, FALSE)),0,VLOOKUP(A40,'[1]FY2012 Budget'!$C$8:$L$54,10, FALSE))</f>
        <v>14000</v>
      </c>
      <c r="T40" s="36">
        <f t="shared" si="19"/>
        <v>2.1637422780183206E-2</v>
      </c>
      <c r="U40" s="26"/>
      <c r="V40" s="110">
        <f t="shared" si="13"/>
        <v>500</v>
      </c>
      <c r="W40" s="111">
        <f t="shared" si="14"/>
        <v>3.7037037037037035E-2</v>
      </c>
      <c r="X40" s="26"/>
      <c r="Y40" s="116">
        <f t="shared" si="15"/>
        <v>400</v>
      </c>
      <c r="Z40" s="117">
        <f t="shared" si="16"/>
        <v>3.0534351145038167E-2</v>
      </c>
    </row>
    <row r="41" spans="1:26" s="25" customFormat="1">
      <c r="A41" s="27">
        <v>4700</v>
      </c>
      <c r="B41" s="28" t="s">
        <v>16</v>
      </c>
      <c r="C41" s="26"/>
      <c r="D41" s="29">
        <v>8667.57</v>
      </c>
      <c r="E41" s="115">
        <f t="shared" si="10"/>
        <v>1.3672186289151745E-2</v>
      </c>
      <c r="F41" s="26"/>
      <c r="G41" s="29">
        <v>9075.2999999999993</v>
      </c>
      <c r="H41" s="115">
        <f t="shared" si="11"/>
        <v>1.4589484761445292E-2</v>
      </c>
      <c r="I41" s="26"/>
      <c r="J41" s="35">
        <f>IF(ISERROR(VLOOKUP(A41,'[1]FY2009 Actual'!$C$8:$L$54,10, FALSE)),0,VLOOKUP(A41,'[1]FY2009 Actual'!$C$8:$L$54,10, FALSE))</f>
        <v>14924</v>
      </c>
      <c r="K41" s="30">
        <f t="shared" si="17"/>
        <v>2.3317620552754475E-2</v>
      </c>
      <c r="L41" s="26"/>
      <c r="M41" s="110">
        <f>IF(ISERROR(VLOOKUP(A41,'[1]FY2010 Actual'!$C$8:$L$54,10, FALSE)),0,VLOOKUP(A41,'[1]FY2010 Actual'!$C$8:$L$54,10, FALSE))</f>
        <v>11830</v>
      </c>
      <c r="N41" s="30">
        <f t="shared" si="12"/>
        <v>1.8490313901032764E-2</v>
      </c>
      <c r="O41" s="26"/>
      <c r="P41" s="110">
        <f>IF(ISERROR(VLOOKUP(A41,'[1]FY2011 Budget'!$C$8:$L$54,10, FALSE)),0,VLOOKUP(A41,'[1]FY2011 Budget'!$C$8:$L$54,10, FALSE))</f>
        <v>1200</v>
      </c>
      <c r="Q41" s="36">
        <f t="shared" si="18"/>
        <v>1.8546362383014177E-3</v>
      </c>
      <c r="R41" s="26"/>
      <c r="S41" s="110">
        <f>IF(ISERROR(VLOOKUP(A41,'[1]FY2012 Budget'!$C$8:$L$54,10, FALSE)),0,VLOOKUP(A41,'[1]FY2012 Budget'!$C$8:$L$54,10, FALSE))</f>
        <v>5000</v>
      </c>
      <c r="T41" s="36">
        <f t="shared" si="19"/>
        <v>7.727650992922574E-3</v>
      </c>
      <c r="U41" s="26"/>
      <c r="V41" s="110">
        <f t="shared" si="13"/>
        <v>3800</v>
      </c>
      <c r="W41" s="111">
        <f t="shared" si="14"/>
        <v>3.1666666666666665</v>
      </c>
      <c r="X41" s="26"/>
      <c r="Y41" s="116">
        <f t="shared" si="15"/>
        <v>-10630</v>
      </c>
      <c r="Z41" s="117">
        <f t="shared" si="16"/>
        <v>-0.89856297548605246</v>
      </c>
    </row>
    <row r="42" spans="1:26" s="25" customFormat="1">
      <c r="A42" s="27">
        <v>4750</v>
      </c>
      <c r="B42" s="28" t="s">
        <v>17</v>
      </c>
      <c r="C42" s="26"/>
      <c r="D42" s="29">
        <v>42384</v>
      </c>
      <c r="E42" s="115">
        <f t="shared" si="10"/>
        <v>6.6856332706791824E-2</v>
      </c>
      <c r="F42" s="26"/>
      <c r="G42" s="29">
        <v>42834</v>
      </c>
      <c r="H42" s="115">
        <f t="shared" si="11"/>
        <v>6.8860091707353771E-2</v>
      </c>
      <c r="I42" s="26"/>
      <c r="J42" s="35">
        <f>IF(ISERROR(VLOOKUP(A42,'[1]FY2009 Actual'!$C$8:$L$54,10, FALSE)),0,VLOOKUP(A42,'[1]FY2009 Actual'!$C$8:$L$54,10, FALSE))</f>
        <v>56070</v>
      </c>
      <c r="K42" s="30">
        <f t="shared" si="17"/>
        <v>8.760513162643685E-2</v>
      </c>
      <c r="L42" s="26"/>
      <c r="M42" s="110">
        <f>IF(ISERROR(VLOOKUP(A42,'[1]FY2010 Actual'!$C$8:$L$54,10, FALSE)),0,VLOOKUP(A42,'[1]FY2010 Actual'!$C$8:$L$54,10, FALSE))</f>
        <v>56100</v>
      </c>
      <c r="N42" s="30">
        <f t="shared" si="12"/>
        <v>8.7684413343020962E-2</v>
      </c>
      <c r="O42" s="26"/>
      <c r="P42" s="110">
        <f>IF(ISERROR(VLOOKUP(A42,'[1]FY2011 Budget'!$C$8:$L$54,10, FALSE)),0,VLOOKUP(A42,'[1]FY2011 Budget'!$C$8:$L$54,10, FALSE))</f>
        <v>60256</v>
      </c>
      <c r="Q42" s="36">
        <f t="shared" si="18"/>
        <v>9.3127467645908513E-2</v>
      </c>
      <c r="R42" s="26"/>
      <c r="S42" s="110">
        <f>IF(ISERROR(VLOOKUP(A42,'[1]FY2012 Budget'!$C$8:$L$54,10, FALSE)),0,VLOOKUP(A42,'[1]FY2012 Budget'!$C$8:$L$54,10, FALSE))</f>
        <v>62884</v>
      </c>
      <c r="T42" s="36">
        <f t="shared" si="19"/>
        <v>9.718912100778862E-2</v>
      </c>
      <c r="U42" s="26"/>
      <c r="V42" s="110">
        <f t="shared" si="13"/>
        <v>2628</v>
      </c>
      <c r="W42" s="111">
        <f t="shared" si="14"/>
        <v>4.3613913967073821E-2</v>
      </c>
      <c r="X42" s="26"/>
      <c r="Y42" s="116">
        <f t="shared" si="15"/>
        <v>4156</v>
      </c>
      <c r="Z42" s="117">
        <f t="shared" si="16"/>
        <v>7.4081996434937611E-2</v>
      </c>
    </row>
    <row r="43" spans="1:26" s="25" customFormat="1">
      <c r="A43" s="27">
        <v>4760</v>
      </c>
      <c r="B43" s="28" t="s">
        <v>18</v>
      </c>
      <c r="C43" s="26"/>
      <c r="D43" s="29">
        <v>15578.75</v>
      </c>
      <c r="E43" s="115">
        <f t="shared" si="10"/>
        <v>2.4573850820024848E-2</v>
      </c>
      <c r="F43" s="26"/>
      <c r="G43" s="29">
        <v>18500</v>
      </c>
      <c r="H43" s="115">
        <f t="shared" si="11"/>
        <v>2.9740666213429631E-2</v>
      </c>
      <c r="I43" s="26"/>
      <c r="J43" s="35">
        <f>IF(ISERROR(VLOOKUP(A43,'[1]FY2009 Actual'!$C$8:$L$54,10, FALSE)),0,VLOOKUP(A43,'[1]FY2009 Actual'!$C$8:$L$54,10, FALSE))</f>
        <v>12000</v>
      </c>
      <c r="K43" s="30">
        <f t="shared" si="17"/>
        <v>1.8749091840863957E-2</v>
      </c>
      <c r="L43" s="26"/>
      <c r="M43" s="110">
        <f>IF(ISERROR(VLOOKUP(A43,'[1]FY2010 Actual'!$C$8:$L$54,10, FALSE)),0,VLOOKUP(A43,'[1]FY2010 Actual'!$C$8:$L$54,10, FALSE))</f>
        <v>27543</v>
      </c>
      <c r="N43" s="30">
        <f t="shared" si="12"/>
        <v>4.3049764647180508E-2</v>
      </c>
      <c r="O43" s="26"/>
      <c r="P43" s="110">
        <f>IF(ISERROR(VLOOKUP(A43,'[1]FY2011 Budget'!$C$8:$L$54,10, FALSE)),0,VLOOKUP(A43,'[1]FY2011 Budget'!$C$8:$L$54,10, FALSE))</f>
        <v>21089</v>
      </c>
      <c r="Q43" s="36">
        <f t="shared" si="18"/>
        <v>3.2593686357948834E-2</v>
      </c>
      <c r="R43" s="26"/>
      <c r="S43" s="110">
        <f>IF(ISERROR(VLOOKUP(A43,'[1]FY2012 Budget'!$C$8:$L$54,10, FALSE)),0,VLOOKUP(A43,'[1]FY2012 Budget'!$C$8:$L$54,10, FALSE))</f>
        <v>22010</v>
      </c>
      <c r="T43" s="36">
        <f t="shared" si="19"/>
        <v>3.401711967084517E-2</v>
      </c>
      <c r="U43" s="26"/>
      <c r="V43" s="110">
        <f t="shared" si="13"/>
        <v>921</v>
      </c>
      <c r="W43" s="111">
        <f t="shared" si="14"/>
        <v>4.367205652235763E-2</v>
      </c>
      <c r="X43" s="26"/>
      <c r="Y43" s="116">
        <f t="shared" si="15"/>
        <v>-6454</v>
      </c>
      <c r="Z43" s="117">
        <f t="shared" si="16"/>
        <v>-0.23432451076498567</v>
      </c>
    </row>
    <row r="44" spans="1:26" s="25" customFormat="1">
      <c r="A44" s="27">
        <v>4780</v>
      </c>
      <c r="B44" s="28" t="s">
        <v>38</v>
      </c>
      <c r="C44" s="26"/>
      <c r="D44" s="29">
        <v>22691</v>
      </c>
      <c r="E44" s="115">
        <f t="shared" si="10"/>
        <v>3.5792682272787216E-2</v>
      </c>
      <c r="F44" s="26"/>
      <c r="G44" s="29">
        <v>17193</v>
      </c>
      <c r="H44" s="115">
        <f t="shared" si="11"/>
        <v>2.7639528335540304E-2</v>
      </c>
      <c r="I44" s="26"/>
      <c r="J44" s="35">
        <f>IF(ISERROR(VLOOKUP(A44,'[1]FY2009 Actual'!$C$8:$L$54,10, FALSE)),0,VLOOKUP(A44,'[1]FY2009 Actual'!$C$8:$L$54,10, FALSE))</f>
        <v>22659</v>
      </c>
      <c r="K44" s="30">
        <f t="shared" si="17"/>
        <v>3.5402972668511369E-2</v>
      </c>
      <c r="L44" s="26"/>
      <c r="M44" s="110">
        <f>IF(ISERROR(VLOOKUP(A44,'[1]FY2010 Actual'!$C$8:$L$54,10, FALSE)),0,VLOOKUP(A44,'[1]FY2010 Actual'!$C$8:$L$54,10, FALSE))</f>
        <v>22353</v>
      </c>
      <c r="N44" s="30">
        <f t="shared" si="12"/>
        <v>3.4937784161435788E-2</v>
      </c>
      <c r="O44" s="26"/>
      <c r="P44" s="110">
        <f>IF(ISERROR(VLOOKUP(A44,'[1]FY2011 Budget'!$C$8:$L$54,10, FALSE)),0,VLOOKUP(A44,'[1]FY2011 Budget'!$C$8:$L$54,10, FALSE))</f>
        <v>23742</v>
      </c>
      <c r="Q44" s="36">
        <f t="shared" si="18"/>
        <v>3.6693977974793547E-2</v>
      </c>
      <c r="R44" s="26"/>
      <c r="S44" s="110">
        <f>IF(ISERROR(VLOOKUP(A44,'[1]FY2012 Budget'!$C$8:$L$54,10, FALSE)),0,VLOOKUP(A44,'[1]FY2012 Budget'!$C$8:$L$54,10, FALSE))</f>
        <v>23402</v>
      </c>
      <c r="T44" s="36">
        <f t="shared" si="19"/>
        <v>3.6168497707274816E-2</v>
      </c>
      <c r="U44" s="26"/>
      <c r="V44" s="110">
        <f t="shared" si="13"/>
        <v>-340</v>
      </c>
      <c r="W44" s="111">
        <f t="shared" si="14"/>
        <v>-1.4320613259203099E-2</v>
      </c>
      <c r="X44" s="26"/>
      <c r="Y44" s="116">
        <f t="shared" si="15"/>
        <v>1389</v>
      </c>
      <c r="Z44" s="117">
        <f t="shared" si="16"/>
        <v>6.2139310159710109E-2</v>
      </c>
    </row>
    <row r="45" spans="1:26" s="25" customFormat="1">
      <c r="A45" s="27">
        <v>4790</v>
      </c>
      <c r="B45" s="28" t="s">
        <v>39</v>
      </c>
      <c r="C45" s="26"/>
      <c r="D45" s="29">
        <v>1000</v>
      </c>
      <c r="E45" s="115">
        <f t="shared" si="10"/>
        <v>1.5773955432897278E-3</v>
      </c>
      <c r="F45" s="26"/>
      <c r="G45" s="29">
        <v>0</v>
      </c>
      <c r="H45" s="115">
        <f t="shared" si="11"/>
        <v>0</v>
      </c>
      <c r="I45" s="26"/>
      <c r="J45" s="35">
        <f>IF(ISERROR(VLOOKUP(A45,'[1]FY2009 Actual'!$C$8:$L$54,10, FALSE)),0,VLOOKUP(A45,'[1]FY2009 Actual'!$C$8:$L$54,10, FALSE))</f>
        <v>1000</v>
      </c>
      <c r="K45" s="30">
        <f t="shared" si="17"/>
        <v>1.5624243200719964E-3</v>
      </c>
      <c r="L45" s="26"/>
      <c r="M45" s="110">
        <f>IF(ISERROR(VLOOKUP(A45,'[1]FY2010 Actual'!$C$8:$L$54,10, FALSE)),0,VLOOKUP(A45,'[1]FY2010 Actual'!$C$8:$L$54,10, FALSE))</f>
        <v>1050</v>
      </c>
      <c r="N45" s="30">
        <f t="shared" si="12"/>
        <v>1.6411521213934405E-3</v>
      </c>
      <c r="O45" s="26"/>
      <c r="P45" s="110">
        <f>IF(ISERROR(VLOOKUP(A45,'[1]FY2011 Budget'!$C$8:$L$54,10, FALSE)),0,VLOOKUP(A45,'[1]FY2011 Budget'!$C$8:$L$54,10, FALSE))</f>
        <v>1050</v>
      </c>
      <c r="Q45" s="36">
        <f t="shared" si="18"/>
        <v>1.6228067085137404E-3</v>
      </c>
      <c r="R45" s="26"/>
      <c r="S45" s="110">
        <f>IF(ISERROR(VLOOKUP(A45,'[1]FY2012 Budget'!$C$8:$L$54,10, FALSE)),0,VLOOKUP(A45,'[1]FY2012 Budget'!$C$8:$L$54,10, FALSE))</f>
        <v>1050</v>
      </c>
      <c r="T45" s="36">
        <f t="shared" si="19"/>
        <v>1.6228067085137404E-3</v>
      </c>
      <c r="U45" s="26"/>
      <c r="V45" s="110">
        <f t="shared" si="13"/>
        <v>0</v>
      </c>
      <c r="W45" s="111">
        <f t="shared" si="14"/>
        <v>0</v>
      </c>
      <c r="X45" s="26"/>
      <c r="Y45" s="116">
        <f t="shared" si="15"/>
        <v>0</v>
      </c>
      <c r="Z45" s="117">
        <f t="shared" si="16"/>
        <v>0</v>
      </c>
    </row>
    <row r="46" spans="1:26" s="25" customFormat="1">
      <c r="A46" s="27">
        <v>4800</v>
      </c>
      <c r="B46" s="28" t="s">
        <v>40</v>
      </c>
      <c r="C46" s="26"/>
      <c r="D46" s="29">
        <v>13937.97</v>
      </c>
      <c r="E46" s="115">
        <f t="shared" si="10"/>
        <v>2.1985691760505927E-2</v>
      </c>
      <c r="F46" s="26"/>
      <c r="G46" s="29">
        <v>26952.9</v>
      </c>
      <c r="H46" s="115">
        <f t="shared" si="11"/>
        <v>4.3329578507240403E-2</v>
      </c>
      <c r="I46" s="26"/>
      <c r="J46" s="35">
        <f>IF(ISERROR(VLOOKUP(A46,'[1]FY2009 Actual'!$C$8:$L$54,10, FALSE)),0,VLOOKUP(A46,'[1]FY2009 Actual'!$C$8:$L$54,10, FALSE))</f>
        <v>33484</v>
      </c>
      <c r="K46" s="30">
        <f t="shared" si="17"/>
        <v>5.2316215933290729E-2</v>
      </c>
      <c r="L46" s="26"/>
      <c r="M46" s="110">
        <f>IF(ISERROR(VLOOKUP(A46,'[1]FY2010 Actual'!$C$8:$L$54,10, FALSE)),0,VLOOKUP(A46,'[1]FY2010 Actual'!$C$8:$L$54,10, FALSE))</f>
        <v>20380</v>
      </c>
      <c r="N46" s="30">
        <f t="shared" si="12"/>
        <v>3.1853981175236495E-2</v>
      </c>
      <c r="O46" s="26"/>
      <c r="P46" s="110">
        <f>IF(ISERROR(VLOOKUP(A46,'[1]FY2011 Budget'!$C$8:$L$54,10, FALSE)),0,VLOOKUP(A46,'[1]FY2011 Budget'!$C$8:$L$54,10, FALSE))</f>
        <v>19450</v>
      </c>
      <c r="Q46" s="36">
        <f t="shared" si="18"/>
        <v>3.0060562362468811E-2</v>
      </c>
      <c r="R46" s="26"/>
      <c r="S46" s="110">
        <f>IF(ISERROR(VLOOKUP(A46,'[1]FY2012 Budget'!$C$8:$L$54,10, FALSE)),0,VLOOKUP(A46,'[1]FY2012 Budget'!$C$8:$L$54,10, FALSE))</f>
        <v>45600</v>
      </c>
      <c r="T46" s="36">
        <f t="shared" si="19"/>
        <v>7.0476177055453865E-2</v>
      </c>
      <c r="U46" s="26"/>
      <c r="V46" s="110">
        <f t="shared" si="13"/>
        <v>26150</v>
      </c>
      <c r="W46" s="111">
        <f t="shared" si="14"/>
        <v>1.3444730077120823</v>
      </c>
      <c r="X46" s="26"/>
      <c r="Y46" s="116">
        <f>P46-M46</f>
        <v>-930</v>
      </c>
      <c r="Z46" s="117">
        <f>(P46-M46)/M46</f>
        <v>-4.5632973503434739E-2</v>
      </c>
    </row>
    <row r="48" spans="1:26" s="53" customFormat="1" ht="13.5" thickBot="1">
      <c r="B48" s="46" t="s">
        <v>20</v>
      </c>
      <c r="C48" s="57"/>
      <c r="D48" s="50">
        <f>SUM(D24:D47)</f>
        <v>633956.4</v>
      </c>
      <c r="E48" s="112">
        <f>SUM(E24:E47)</f>
        <v>1.0000000000000002</v>
      </c>
      <c r="F48" s="58"/>
      <c r="G48" s="50">
        <f>SUM(G24:G47)</f>
        <v>622043.9</v>
      </c>
      <c r="H48" s="112">
        <f>SUM(H24:H47)</f>
        <v>0.99999999999999989</v>
      </c>
      <c r="I48" s="58"/>
      <c r="J48" s="50">
        <f>SUM(J24:J47)</f>
        <v>640031</v>
      </c>
      <c r="K48" s="59">
        <f>SUM(K24:K47)</f>
        <v>0.99999999999999978</v>
      </c>
      <c r="L48" s="58"/>
      <c r="M48" s="113">
        <f>SUM(M24:M47)</f>
        <v>639794.43849999993</v>
      </c>
      <c r="N48" s="59">
        <f>SUM(N24:N47)</f>
        <v>1</v>
      </c>
      <c r="O48" s="58"/>
      <c r="P48" s="113">
        <f>SUM(P24:P47)</f>
        <v>647027.1502400001</v>
      </c>
      <c r="Q48" s="59">
        <f>SUM(Q24:Q47)</f>
        <v>1</v>
      </c>
      <c r="R48" s="58"/>
      <c r="S48" s="113">
        <f>SUM(S24:S47)</f>
        <v>716416.54835000006</v>
      </c>
      <c r="T48" s="59">
        <f>SUM(T24:T47)</f>
        <v>1.1072434102406084</v>
      </c>
      <c r="U48" s="58"/>
      <c r="V48" s="113">
        <f>S48-P48</f>
        <v>69389.398109999951</v>
      </c>
      <c r="W48" s="114">
        <f>(S48-P48)/P48</f>
        <v>0.10724341024060817</v>
      </c>
      <c r="X48" s="58"/>
      <c r="Y48" s="113">
        <f>P48-M48</f>
        <v>7232.7117400001734</v>
      </c>
      <c r="Z48" s="114">
        <f>(P48-M48)/M48</f>
        <v>1.1304743062408121E-2</v>
      </c>
    </row>
    <row r="49" spans="1:26">
      <c r="C49" s="11"/>
      <c r="D49" s="37"/>
      <c r="E49" s="118"/>
      <c r="F49" s="10"/>
      <c r="G49" s="37"/>
      <c r="H49" s="118"/>
      <c r="I49" s="10"/>
      <c r="L49" s="10"/>
      <c r="O49" s="10"/>
      <c r="R49" s="10"/>
      <c r="U49" s="10"/>
      <c r="X49" s="10"/>
    </row>
    <row r="50" spans="1:26" s="20" customFormat="1" ht="13.5" thickBot="1">
      <c r="B50" s="9" t="s">
        <v>70</v>
      </c>
      <c r="C50" s="22"/>
      <c r="D50" s="38">
        <f>D20-D48</f>
        <v>-57384.570000000065</v>
      </c>
      <c r="E50" s="119"/>
      <c r="F50" s="21"/>
      <c r="G50" s="38">
        <f>G20-G48</f>
        <v>-32044.620000000112</v>
      </c>
      <c r="H50" s="119"/>
      <c r="I50" s="21"/>
      <c r="J50" s="38">
        <f>J20-J48</f>
        <v>-8087.4599999999627</v>
      </c>
      <c r="K50" s="39"/>
      <c r="L50" s="21"/>
      <c r="M50" s="120">
        <f>M20-M48</f>
        <v>5045.5615000000689</v>
      </c>
      <c r="N50" s="39"/>
      <c r="O50" s="21"/>
      <c r="P50" s="120">
        <f>P20-P48</f>
        <v>8522.8497599998955</v>
      </c>
      <c r="Q50" s="39"/>
      <c r="R50" s="21"/>
      <c r="S50" s="120">
        <f>S20-S48</f>
        <v>783.45164999994449</v>
      </c>
      <c r="T50" s="39"/>
      <c r="U50" s="21"/>
      <c r="V50" s="121">
        <f>S50-P50</f>
        <v>-7739.398109999951</v>
      </c>
      <c r="W50" s="122">
        <f>(S50-P50)/P50</f>
        <v>-0.90807632751231859</v>
      </c>
      <c r="X50" s="21"/>
      <c r="Y50" s="121">
        <f>P50-M50</f>
        <v>3477.2882599998266</v>
      </c>
      <c r="Z50" s="122">
        <f>(P50-M50)/M50</f>
        <v>0.68917765842310696</v>
      </c>
    </row>
    <row r="51" spans="1:26" ht="13.5" thickTop="1"/>
    <row r="52" spans="1:26">
      <c r="A52" s="19" t="s">
        <v>69</v>
      </c>
      <c r="C52" s="17"/>
      <c r="D52" s="40"/>
      <c r="E52" s="123"/>
      <c r="F52" s="16"/>
      <c r="G52" s="40"/>
      <c r="H52" s="123"/>
      <c r="I52" s="16"/>
      <c r="K52" s="41"/>
      <c r="L52" s="16"/>
      <c r="N52" s="41"/>
      <c r="O52" s="16"/>
      <c r="Q52" s="41"/>
      <c r="R52" s="16"/>
      <c r="T52" s="41"/>
      <c r="U52" s="16"/>
      <c r="X52" s="16"/>
    </row>
    <row r="53" spans="1:26">
      <c r="A53" s="18"/>
      <c r="C53" s="17"/>
      <c r="D53" s="40"/>
      <c r="E53" s="123"/>
      <c r="F53" s="16"/>
      <c r="G53" s="40"/>
      <c r="H53" s="123"/>
      <c r="I53" s="16"/>
      <c r="K53" s="41"/>
      <c r="L53" s="16"/>
      <c r="N53" s="41"/>
      <c r="O53" s="16"/>
      <c r="Q53" s="41"/>
      <c r="R53" s="16"/>
      <c r="T53" s="41"/>
      <c r="U53" s="16"/>
      <c r="X53" s="16"/>
    </row>
    <row r="54" spans="1:26">
      <c r="A54" s="15">
        <v>5000</v>
      </c>
      <c r="B54" s="12" t="s">
        <v>68</v>
      </c>
      <c r="J54" s="35">
        <f>IF(ISERROR(VLOOKUP(A54,'[2]C-1 Page 6'!$E$10:$F$25,2, FALSE)),0,VLOOKUP(A54,'[2]C-1 Page 6'!$E$10:$F$25,2, FALSE))</f>
        <v>0</v>
      </c>
      <c r="K54" s="41"/>
      <c r="M54" s="110">
        <f>IF(ISERROR(VLOOKUP(A54,'[3]Budget (Revised)'!A$1:G$65536,6, FALSE)),0,VLOOKUP(A54,'[3]Budget (Revised)'!A$1:G$65536,6, FALSE))</f>
        <v>0</v>
      </c>
      <c r="N54" s="41"/>
      <c r="P54" s="35">
        <f>IF(ISERROR(VLOOKUP(A54,'[4]C-1'!$C$9:$D$39,2, FALSE)),0,VLOOKUP(A54,'[4]C-1'!$C$9:$D$39,2, FALSE))</f>
        <v>0</v>
      </c>
      <c r="Q54" s="41"/>
      <c r="S54" s="35">
        <f>IF(ISERROR(VLOOKUP(D54,'[4]C-1'!$C$9:$D$39,2, FALSE)),0,VLOOKUP(D54,'[4]C-1'!$C$9:$D$39,2, FALSE))</f>
        <v>0</v>
      </c>
      <c r="T54" s="41"/>
      <c r="V54" s="116">
        <f t="shared" ref="V54:V64" si="20">M54-J54</f>
        <v>0</v>
      </c>
      <c r="W54" s="117"/>
      <c r="Y54" s="116">
        <f t="shared" ref="Y54:Y63" si="21">P54-M54</f>
        <v>0</v>
      </c>
      <c r="Z54" s="117"/>
    </row>
    <row r="55" spans="1:26">
      <c r="A55" s="15">
        <v>5010</v>
      </c>
      <c r="B55" s="12" t="s">
        <v>67</v>
      </c>
      <c r="J55" s="35">
        <f>IF(ISERROR(VLOOKUP(A55,'[2]C-1 Page 6'!$E$10:$F$25,2, FALSE)),0,VLOOKUP(A55,'[2]C-1 Page 6'!$E$10:$F$25,2, FALSE))</f>
        <v>600</v>
      </c>
      <c r="K55" s="41"/>
      <c r="M55" s="110">
        <f>IF(ISERROR(VLOOKUP(A55,'[3]Budget (Revised)'!A$1:G$65536,6, FALSE)),0,VLOOKUP(A55,'[3]Budget (Revised)'!A$1:G$65536,6, FALSE))</f>
        <v>10000</v>
      </c>
      <c r="N55" s="41"/>
      <c r="P55" s="35">
        <f>IF(ISERROR(VLOOKUP(A55,'[4]C-1'!$C$9:$D$39,2, FALSE)),0,VLOOKUP(A55,'[4]C-1'!$C$9:$D$39,2, FALSE))</f>
        <v>5000</v>
      </c>
      <c r="Q55" s="41"/>
      <c r="S55" s="35">
        <f>IF(ISERROR(VLOOKUP(D55,'[4]C-1'!$C$9:$D$39,2, FALSE)),0,VLOOKUP(D55,'[4]C-1'!$C$9:$D$39,2, FALSE))</f>
        <v>0</v>
      </c>
      <c r="T55" s="41"/>
      <c r="V55" s="116">
        <f t="shared" si="20"/>
        <v>9400</v>
      </c>
      <c r="W55" s="117">
        <f>(M55-J55)/J55</f>
        <v>15.666666666666666</v>
      </c>
      <c r="Y55" s="116">
        <f t="shared" si="21"/>
        <v>-5000</v>
      </c>
      <c r="Z55" s="117">
        <f>(P55-M55)/M55</f>
        <v>-0.5</v>
      </c>
    </row>
    <row r="56" spans="1:26">
      <c r="A56" s="15">
        <v>5020</v>
      </c>
      <c r="B56" s="12" t="s">
        <v>66</v>
      </c>
      <c r="J56" s="35">
        <f>IF(ISERROR(VLOOKUP(A56,'[2]C-1 Page 6'!$E$10:$F$25,2, FALSE)),0,VLOOKUP(A56,'[2]C-1 Page 6'!$E$10:$F$25,2, FALSE))</f>
        <v>0</v>
      </c>
      <c r="K56" s="41"/>
      <c r="M56" s="110">
        <f>IF(ISERROR(VLOOKUP(A56,'[3]Budget (Revised)'!A$1:G$65536,6, FALSE)),0,VLOOKUP(A56,'[3]Budget (Revised)'!A$1:G$65536,6, FALSE))</f>
        <v>0</v>
      </c>
      <c r="N56" s="41"/>
      <c r="P56" s="35">
        <f>IF(ISERROR(VLOOKUP(A56,'[4]C-1'!$C$9:$D$39,2, FALSE)),0,VLOOKUP(A56,'[4]C-1'!$C$9:$D$39,2, FALSE))</f>
        <v>0</v>
      </c>
      <c r="Q56" s="41"/>
      <c r="S56" s="35">
        <f>IF(ISERROR(VLOOKUP(D56,'[4]C-1'!$C$9:$D$39,2, FALSE)),0,VLOOKUP(D56,'[4]C-1'!$C$9:$D$39,2, FALSE))</f>
        <v>0</v>
      </c>
      <c r="T56" s="41"/>
      <c r="V56" s="116">
        <f t="shared" si="20"/>
        <v>0</v>
      </c>
      <c r="W56" s="117"/>
      <c r="Y56" s="116">
        <f t="shared" si="21"/>
        <v>0</v>
      </c>
      <c r="Z56" s="117"/>
    </row>
    <row r="57" spans="1:26">
      <c r="A57" s="15">
        <v>5030</v>
      </c>
      <c r="B57" s="12" t="s">
        <v>65</v>
      </c>
      <c r="J57" s="35">
        <f>IF(ISERROR(VLOOKUP(A57,'[2]C-1 Page 6'!$E$10:$F$25,2, FALSE)),0,VLOOKUP(A57,'[2]C-1 Page 6'!$E$10:$F$25,2, FALSE))</f>
        <v>19102</v>
      </c>
      <c r="K57" s="41"/>
      <c r="M57" s="110">
        <f>IF(ISERROR(VLOOKUP(A57,'[3]Budget (Revised)'!A$1:G$65536,6, FALSE)),0,VLOOKUP(A57,'[3]Budget (Revised)'!A$1:G$65536,6, FALSE))</f>
        <v>15000</v>
      </c>
      <c r="N57" s="41"/>
      <c r="P57" s="35">
        <f>IF(ISERROR(VLOOKUP(A57,'[4]C-1'!$C$9:$D$39,2, FALSE)),0,VLOOKUP(A57,'[4]C-1'!$C$9:$D$39,2, FALSE))</f>
        <v>17000</v>
      </c>
      <c r="Q57" s="41"/>
      <c r="S57" s="35">
        <f>IF(ISERROR(VLOOKUP(D57,'[4]C-1'!$C$9:$D$39,2, FALSE)),0,VLOOKUP(D57,'[4]C-1'!$C$9:$D$39,2, FALSE))</f>
        <v>0</v>
      </c>
      <c r="T57" s="41"/>
      <c r="V57" s="116">
        <f t="shared" si="20"/>
        <v>-4102</v>
      </c>
      <c r="W57" s="117">
        <f>(M57-J57)/J57</f>
        <v>-0.21474191184169197</v>
      </c>
      <c r="Y57" s="116">
        <f t="shared" si="21"/>
        <v>2000</v>
      </c>
      <c r="Z57" s="117">
        <f>(P57-M57)/M57</f>
        <v>0.13333333333333333</v>
      </c>
    </row>
    <row r="58" spans="1:26">
      <c r="A58" s="15">
        <v>5050</v>
      </c>
      <c r="B58" s="12" t="s">
        <v>64</v>
      </c>
      <c r="J58" s="35">
        <f>IF(ISERROR(VLOOKUP(A58,'[2]C-1 Page 6'!$E$10:$F$25,2, FALSE)),0,VLOOKUP(A58,'[2]C-1 Page 6'!$E$10:$F$25,2, FALSE))</f>
        <v>990</v>
      </c>
      <c r="K58" s="41"/>
      <c r="M58" s="110">
        <f>IF(ISERROR(VLOOKUP(A58,'[3]Budget (Revised)'!A$1:G$65536,6, FALSE)),0,VLOOKUP(A58,'[3]Budget (Revised)'!A$1:G$65536,6, FALSE))</f>
        <v>2750</v>
      </c>
      <c r="N58" s="41"/>
      <c r="P58" s="35">
        <f>IF(ISERROR(VLOOKUP(A58,'[4]C-1'!$C$9:$D$39,2, FALSE)),0,VLOOKUP(A58,'[4]C-1'!$C$9:$D$39,2, FALSE))</f>
        <v>3000</v>
      </c>
      <c r="Q58" s="41"/>
      <c r="S58" s="35">
        <f>IF(ISERROR(VLOOKUP(D58,'[4]C-1'!$C$9:$D$39,2, FALSE)),0,VLOOKUP(D58,'[4]C-1'!$C$9:$D$39,2, FALSE))</f>
        <v>0</v>
      </c>
      <c r="T58" s="41"/>
      <c r="V58" s="116">
        <f t="shared" si="20"/>
        <v>1760</v>
      </c>
      <c r="W58" s="117">
        <f>(M58-J58)/J58</f>
        <v>1.7777777777777777</v>
      </c>
      <c r="Y58" s="116">
        <f t="shared" si="21"/>
        <v>250</v>
      </c>
      <c r="Z58" s="117">
        <f>(P58-M58)/M58</f>
        <v>9.0909090909090912E-2</v>
      </c>
    </row>
    <row r="59" spans="1:26">
      <c r="A59" s="15">
        <v>5110</v>
      </c>
      <c r="B59" s="12" t="s">
        <v>76</v>
      </c>
      <c r="J59" s="35">
        <f>IF(ISERROR(VLOOKUP(A59,'[2]C-1 Page 6'!$E$10:$F$25,2, FALSE)),0,VLOOKUP(A59,'[2]C-1 Page 6'!$E$10:$F$25,2, FALSE))</f>
        <v>0</v>
      </c>
      <c r="K59" s="41"/>
      <c r="M59" s="110">
        <f>IF(ISERROR(VLOOKUP(A59,'[3]Budget (Revised)'!A$1:G$65536,6, FALSE)),0,VLOOKUP(A59,'[3]Budget (Revised)'!A$1:G$65536,6, FALSE))</f>
        <v>0</v>
      </c>
      <c r="N59" s="41"/>
      <c r="P59" s="35">
        <f>IF(ISERROR(VLOOKUP(A59,'[4]C-1'!$C$9:$D$39,2, FALSE)),0,VLOOKUP(A59,'[4]C-1'!$C$9:$D$39,2, FALSE))</f>
        <v>0</v>
      </c>
      <c r="Q59" s="41"/>
      <c r="S59" s="35">
        <f>IF(ISERROR(VLOOKUP(D59,'[4]C-1'!$C$9:$D$39,2, FALSE)),0,VLOOKUP(D59,'[4]C-1'!$C$9:$D$39,2, FALSE))</f>
        <v>0</v>
      </c>
      <c r="T59" s="41"/>
      <c r="V59" s="116">
        <f t="shared" si="20"/>
        <v>0</v>
      </c>
      <c r="W59" s="117"/>
      <c r="Y59" s="116">
        <f t="shared" si="21"/>
        <v>0</v>
      </c>
      <c r="Z59" s="117"/>
    </row>
    <row r="60" spans="1:26">
      <c r="A60" s="15">
        <v>5111</v>
      </c>
      <c r="B60" s="12" t="s">
        <v>63</v>
      </c>
      <c r="J60" s="35">
        <f>IF(ISERROR(VLOOKUP(A60,'[2]C-1 Page 6'!$E$10:$F$25,2, FALSE)),0,VLOOKUP(A60,'[2]C-1 Page 6'!$E$10:$F$25,2, FALSE))</f>
        <v>0</v>
      </c>
      <c r="K60" s="41"/>
      <c r="M60" s="110">
        <f>IF(ISERROR(VLOOKUP(A60,'[3]Budget (Revised)'!A$1:G$65536,6, FALSE)),0,VLOOKUP(A60,'[3]Budget (Revised)'!A$1:G$65536,6, FALSE))</f>
        <v>0</v>
      </c>
      <c r="N60" s="41"/>
      <c r="P60" s="35">
        <f>IF(ISERROR(VLOOKUP(A60,'[4]C-1'!$C$9:$D$39,2, FALSE)),0,VLOOKUP(A60,'[4]C-1'!$C$9:$D$39,2, FALSE))</f>
        <v>0</v>
      </c>
      <c r="Q60" s="41"/>
      <c r="S60" s="35">
        <f>IF(ISERROR(VLOOKUP(D60,'[4]C-1'!$C$9:$D$39,2, FALSE)),0,VLOOKUP(D60,'[4]C-1'!$C$9:$D$39,2, FALSE))</f>
        <v>0</v>
      </c>
      <c r="T60" s="41"/>
      <c r="V60" s="116">
        <f t="shared" si="20"/>
        <v>0</v>
      </c>
      <c r="W60" s="117"/>
      <c r="Y60" s="116">
        <f t="shared" si="21"/>
        <v>0</v>
      </c>
      <c r="Z60" s="117"/>
    </row>
    <row r="61" spans="1:26">
      <c r="A61" s="15">
        <v>5112</v>
      </c>
      <c r="B61" s="12" t="s">
        <v>62</v>
      </c>
      <c r="J61" s="35">
        <f>IF(ISERROR(VLOOKUP(A61,'[2]C-1 Page 6'!$E$10:$F$25,2, FALSE)),0,VLOOKUP(A61,'[2]C-1 Page 6'!$E$10:$F$25,2, FALSE))</f>
        <v>0</v>
      </c>
      <c r="K61" s="41"/>
      <c r="M61" s="110">
        <f>IF(ISERROR(VLOOKUP(A61,'[3]Budget (Revised)'!A$1:G$65536,6, FALSE)),0,VLOOKUP(A61,'[3]Budget (Revised)'!A$1:G$65536,6, FALSE))</f>
        <v>0</v>
      </c>
      <c r="N61" s="41"/>
      <c r="P61" s="35">
        <f>IF(ISERROR(VLOOKUP(A61,'[4]C-1'!$C$9:$D$39,2, FALSE)),0,VLOOKUP(A61,'[4]C-1'!$C$9:$D$39,2, FALSE))</f>
        <v>0</v>
      </c>
      <c r="Q61" s="41"/>
      <c r="S61" s="35">
        <f>IF(ISERROR(VLOOKUP(D61,'[4]C-1'!$C$9:$D$39,2, FALSE)),0,VLOOKUP(D61,'[4]C-1'!$C$9:$D$39,2, FALSE))</f>
        <v>0</v>
      </c>
      <c r="T61" s="41"/>
      <c r="V61" s="116">
        <f t="shared" si="20"/>
        <v>0</v>
      </c>
      <c r="W61" s="117"/>
      <c r="Y61" s="116">
        <f t="shared" si="21"/>
        <v>0</v>
      </c>
      <c r="Z61" s="117"/>
    </row>
    <row r="62" spans="1:26">
      <c r="A62" s="15">
        <v>5113</v>
      </c>
      <c r="B62" s="12" t="s">
        <v>61</v>
      </c>
      <c r="J62" s="35">
        <f>IF(ISERROR(VLOOKUP(A62,'[2]C-1 Page 6'!$E$10:$F$25,2, FALSE)),0,VLOOKUP(A62,'[2]C-1 Page 6'!$E$10:$F$25,2, FALSE))</f>
        <v>0</v>
      </c>
      <c r="K62" s="41"/>
      <c r="M62" s="110">
        <f>IF(ISERROR(VLOOKUP(A62,'[3]Budget (Revised)'!A$1:G$65536,6, FALSE)),0,VLOOKUP(A62,'[3]Budget (Revised)'!A$1:G$65536,6, FALSE))</f>
        <v>0</v>
      </c>
      <c r="N62" s="41"/>
      <c r="P62" s="35">
        <f>IF(ISERROR(VLOOKUP(A62,'[4]C-1'!$C$9:$D$39,2, FALSE)),0,VLOOKUP(A62,'[4]C-1'!$C$9:$D$39,2, FALSE))</f>
        <v>0</v>
      </c>
      <c r="Q62" s="41"/>
      <c r="S62" s="35">
        <f>IF(ISERROR(VLOOKUP(D62,'[4]C-1'!$C$9:$D$39,2, FALSE)),0,VLOOKUP(D62,'[4]C-1'!$C$9:$D$39,2, FALSE))</f>
        <v>0</v>
      </c>
      <c r="T62" s="41"/>
      <c r="V62" s="116">
        <f t="shared" si="20"/>
        <v>0</v>
      </c>
      <c r="W62" s="117"/>
      <c r="Y62" s="116">
        <f t="shared" si="21"/>
        <v>0</v>
      </c>
      <c r="Z62" s="117"/>
    </row>
    <row r="63" spans="1:26">
      <c r="A63" s="15">
        <v>5114</v>
      </c>
      <c r="B63" s="12" t="s">
        <v>60</v>
      </c>
      <c r="J63" s="35">
        <f>IF(ISERROR(VLOOKUP(A63,'[2]C-1 Page 6'!$E$10:$F$25,2, FALSE)),0,VLOOKUP(A63,'[2]C-1 Page 6'!$E$10:$F$25,2, FALSE))</f>
        <v>0</v>
      </c>
      <c r="K63" s="41"/>
      <c r="M63" s="110">
        <f>IF(ISERROR(VLOOKUP(A63,'[3]Budget (Revised)'!A$1:G$65536,6, FALSE)),0,VLOOKUP(A63,'[3]Budget (Revised)'!A$1:G$65536,6, FALSE))</f>
        <v>0</v>
      </c>
      <c r="N63" s="41"/>
      <c r="P63" s="35">
        <f>IF(ISERROR(VLOOKUP(A63,'[4]C-1'!$C$9:$D$39,2, FALSE)),0,VLOOKUP(A63,'[4]C-1'!$C$9:$D$39,2, FALSE))</f>
        <v>0</v>
      </c>
      <c r="Q63" s="41"/>
      <c r="S63" s="35">
        <f>IF(ISERROR(VLOOKUP(D63,'[4]C-1'!$C$9:$D$39,2, FALSE)),0,VLOOKUP(D63,'[4]C-1'!$C$9:$D$39,2, FALSE))</f>
        <v>0</v>
      </c>
      <c r="T63" s="41"/>
      <c r="V63" s="116">
        <f t="shared" si="20"/>
        <v>0</v>
      </c>
      <c r="W63" s="117"/>
      <c r="Y63" s="116">
        <f t="shared" si="21"/>
        <v>0</v>
      </c>
      <c r="Z63" s="117"/>
    </row>
    <row r="64" spans="1:26">
      <c r="A64" s="15">
        <v>5060</v>
      </c>
      <c r="B64" s="12" t="s">
        <v>59</v>
      </c>
      <c r="C64" s="17"/>
      <c r="D64" s="40"/>
      <c r="E64" s="123"/>
      <c r="F64" s="16"/>
      <c r="G64" s="40"/>
      <c r="H64" s="123"/>
      <c r="I64" s="16"/>
      <c r="J64" s="35">
        <f>IF(ISERROR(VLOOKUP(A64,'[2]C-1 Page 6'!$E$10:$F$25,2, FALSE)),0,VLOOKUP(A64,'[2]C-1 Page 6'!$E$10:$F$25,2, FALSE))</f>
        <v>141270</v>
      </c>
      <c r="K64" s="41"/>
      <c r="L64" s="16"/>
      <c r="M64" s="110">
        <f>IF(ISERROR(VLOOKUP(A64,'[3]Budget (Revised)'!A$1:G$65536,6, FALSE)),0,VLOOKUP(A64,'[3]Budget (Revised)'!A$1:G$65536,6, FALSE))</f>
        <v>5000</v>
      </c>
      <c r="N64" s="41"/>
      <c r="O64" s="16"/>
      <c r="P64" s="35">
        <f>IF(ISERROR(VLOOKUP(A64,'[4]C-1'!$C$9:$D$39,2, FALSE)),0,VLOOKUP(A64,'[4]C-1'!$C$9:$D$39,2, FALSE))</f>
        <v>0</v>
      </c>
      <c r="Q64" s="41"/>
      <c r="R64" s="16"/>
      <c r="S64" s="35">
        <f>IF(ISERROR(VLOOKUP(D64,'[4]C-1'!$C$9:$D$39,2, FALSE)),0,VLOOKUP(D64,'[4]C-1'!$C$9:$D$39,2, FALSE))</f>
        <v>0</v>
      </c>
      <c r="T64" s="41"/>
      <c r="U64" s="16"/>
      <c r="V64" s="116">
        <f t="shared" si="20"/>
        <v>-136270</v>
      </c>
      <c r="W64" s="117">
        <f>(M64-J64)/J64</f>
        <v>-0.96460678134069511</v>
      </c>
      <c r="X64" s="16"/>
      <c r="Y64" s="116">
        <f>P64-M64</f>
        <v>-5000</v>
      </c>
      <c r="Z64" s="117">
        <f>(P64-M64)/M64</f>
        <v>-1</v>
      </c>
    </row>
    <row r="65" spans="1:26">
      <c r="A65" s="15"/>
      <c r="B65" s="12"/>
      <c r="C65" s="17"/>
      <c r="D65" s="40"/>
      <c r="E65" s="123"/>
      <c r="F65" s="16"/>
      <c r="G65" s="40"/>
      <c r="H65" s="123"/>
      <c r="I65" s="16"/>
      <c r="K65" s="41"/>
      <c r="L65" s="16"/>
      <c r="N65" s="41"/>
      <c r="O65" s="16"/>
      <c r="Q65" s="41"/>
      <c r="R65" s="16"/>
      <c r="T65" s="41"/>
      <c r="U65" s="16"/>
      <c r="X65" s="16"/>
    </row>
    <row r="66" spans="1:26" s="45" customFormat="1" ht="13.5" thickBot="1">
      <c r="B66" s="46" t="s">
        <v>58</v>
      </c>
      <c r="C66" s="47"/>
      <c r="D66" s="48"/>
      <c r="E66" s="124"/>
      <c r="F66" s="49"/>
      <c r="G66" s="48"/>
      <c r="H66" s="124"/>
      <c r="I66" s="49"/>
      <c r="J66" s="50">
        <f>SUM(J54:J64)</f>
        <v>161962</v>
      </c>
      <c r="K66" s="51"/>
      <c r="L66" s="49"/>
      <c r="M66" s="113">
        <f>SUM(M54:M64)</f>
        <v>32750</v>
      </c>
      <c r="N66" s="51"/>
      <c r="O66" s="49"/>
      <c r="P66" s="113">
        <f>SUM(P54:P64)</f>
        <v>25000</v>
      </c>
      <c r="Q66" s="51"/>
      <c r="R66" s="49"/>
      <c r="S66" s="113">
        <f>SUM(S54:S64)</f>
        <v>0</v>
      </c>
      <c r="T66" s="51"/>
      <c r="U66" s="49"/>
      <c r="V66" s="113">
        <f>M66-J66</f>
        <v>-129212</v>
      </c>
      <c r="W66" s="114">
        <f>(M66-J66)/J66</f>
        <v>-0.79779207468418523</v>
      </c>
      <c r="X66" s="49"/>
      <c r="Y66" s="113">
        <f>P66-M66</f>
        <v>-7750</v>
      </c>
      <c r="Z66" s="114">
        <f>(P66-M66)/M66</f>
        <v>-0.23664122137404581</v>
      </c>
    </row>
    <row r="67" spans="1:26">
      <c r="C67" s="11"/>
      <c r="D67" s="37"/>
      <c r="E67" s="118"/>
      <c r="F67" s="10"/>
      <c r="G67" s="37"/>
      <c r="H67" s="118"/>
      <c r="I67" s="10"/>
      <c r="K67" s="41"/>
      <c r="L67" s="10"/>
      <c r="N67" s="41"/>
      <c r="O67" s="10"/>
      <c r="Q67" s="41"/>
      <c r="R67" s="10"/>
      <c r="T67" s="41"/>
      <c r="U67" s="10"/>
      <c r="X67" s="10"/>
    </row>
    <row r="68" spans="1:26">
      <c r="A68" s="19" t="s">
        <v>57</v>
      </c>
      <c r="C68" s="17"/>
      <c r="D68" s="40"/>
      <c r="E68" s="123"/>
      <c r="F68" s="16"/>
      <c r="G68" s="40"/>
      <c r="H68" s="123"/>
      <c r="I68" s="16"/>
      <c r="K68" s="41"/>
      <c r="L68" s="16"/>
      <c r="N68" s="41"/>
      <c r="O68" s="16"/>
      <c r="Q68" s="41"/>
      <c r="R68" s="16"/>
      <c r="T68" s="41"/>
      <c r="U68" s="16"/>
      <c r="X68" s="16"/>
    </row>
    <row r="69" spans="1:26">
      <c r="B69" s="18"/>
      <c r="C69" s="17"/>
      <c r="D69" s="40"/>
      <c r="E69" s="123"/>
      <c r="F69" s="16"/>
      <c r="G69" s="40"/>
      <c r="H69" s="123"/>
      <c r="I69" s="16"/>
      <c r="K69" s="41"/>
      <c r="L69" s="16"/>
      <c r="N69" s="41"/>
      <c r="O69" s="16"/>
      <c r="Q69" s="41"/>
      <c r="R69" s="16"/>
      <c r="T69" s="41"/>
      <c r="U69" s="16"/>
      <c r="X69" s="16"/>
    </row>
    <row r="70" spans="1:26">
      <c r="A70" s="15">
        <v>6000</v>
      </c>
      <c r="B70" s="12" t="s">
        <v>56</v>
      </c>
      <c r="J70" s="35">
        <f>IF(ISERROR(VLOOKUP(A70,'[2]C-1 Page 6'!$M$10:$N$14,2, FALSE)),0,VLOOKUP(A70,'[2]C-1 Page 6'!$M$10:$N$14,2, FALSE))</f>
        <v>0</v>
      </c>
      <c r="K70" s="41"/>
      <c r="M70" s="110">
        <f>IF(ISERROR(VLOOKUP(A70,'[3]Budget (Revised)'!A$1:G$65536,6, FALSE)),0,VLOOKUP(A70,'[3]Budget (Revised)'!A$1:G$65536,6, FALSE))</f>
        <v>0</v>
      </c>
      <c r="N70" s="41"/>
      <c r="P70" s="35">
        <f>IF(ISERROR(VLOOKUP(A70,'[4]C-1'!$C$9:$D$39,2, FALSE)),0,VLOOKUP(A70,'[4]C-1'!$C$9:$D$39,2, FALSE))</f>
        <v>0</v>
      </c>
      <c r="Q70" s="41"/>
      <c r="S70" s="35">
        <f>IF(ISERROR(VLOOKUP(D70,'[4]C-1'!$C$9:$D$39,2, FALSE)),0,VLOOKUP(D70,'[4]C-1'!$C$9:$D$39,2, FALSE))</f>
        <v>0</v>
      </c>
      <c r="T70" s="41"/>
      <c r="V70" s="116">
        <f>M70-J70</f>
        <v>0</v>
      </c>
      <c r="W70" s="117"/>
      <c r="Y70" s="116">
        <f t="shared" ref="Y70:Y76" si="22">P70-M70</f>
        <v>0</v>
      </c>
      <c r="Z70" s="117"/>
    </row>
    <row r="71" spans="1:26">
      <c r="A71" s="15">
        <v>6010</v>
      </c>
      <c r="B71" s="12" t="s">
        <v>55</v>
      </c>
      <c r="J71" s="35">
        <f>IF(ISERROR(VLOOKUP(A71,'[2]C-1 Page 6'!$M$10:$N$14,2, FALSE)),0,VLOOKUP(A71,'[2]C-1 Page 6'!$M$10:$N$14,2, FALSE))</f>
        <v>590</v>
      </c>
      <c r="K71" s="41"/>
      <c r="M71" s="110">
        <f>IF(ISERROR(VLOOKUP(A71,'[3]Budget (Revised)'!A$1:G$65536,6, FALSE)),0,VLOOKUP(A71,'[3]Budget (Revised)'!A$1:G$65536,6, FALSE))</f>
        <v>10000</v>
      </c>
      <c r="N71" s="41"/>
      <c r="P71" s="35">
        <f>IF(ISERROR(VLOOKUP(A71,'[4]C-1'!$C$9:$D$39,2, FALSE)),0,VLOOKUP(A71,'[4]C-1'!$C$9:$D$39,2, FALSE))</f>
        <v>5000</v>
      </c>
      <c r="Q71" s="41"/>
      <c r="S71" s="35">
        <f>IF(ISERROR(VLOOKUP(D71,'[4]C-1'!$C$9:$D$39,2, FALSE)),0,VLOOKUP(D71,'[4]C-1'!$C$9:$D$39,2, FALSE))</f>
        <v>0</v>
      </c>
      <c r="T71" s="41"/>
      <c r="V71" s="116">
        <f>M71-J71</f>
        <v>9410</v>
      </c>
      <c r="W71" s="117">
        <f>(M71-J71)/J71</f>
        <v>15.949152542372881</v>
      </c>
      <c r="Y71" s="116">
        <f t="shared" si="22"/>
        <v>-5000</v>
      </c>
      <c r="Z71" s="117">
        <f>(P71-M71)/M71</f>
        <v>-0.5</v>
      </c>
    </row>
    <row r="72" spans="1:26">
      <c r="A72" s="15">
        <v>6020</v>
      </c>
      <c r="B72" s="12" t="s">
        <v>54</v>
      </c>
      <c r="J72" s="35">
        <f>IF(ISERROR(VLOOKUP(A72,'[2]C-1 Page 6'!$M$10:$N$14,2, FALSE)),0,VLOOKUP(A72,'[2]C-1 Page 6'!$M$10:$N$14,2, FALSE))</f>
        <v>0</v>
      </c>
      <c r="K72" s="41"/>
      <c r="M72" s="110">
        <f>IF(ISERROR(VLOOKUP(A72,'[3]Budget (Revised)'!A$1:G$65536,6, FALSE)),0,VLOOKUP(A72,'[3]Budget (Revised)'!A$1:G$65536,6, FALSE))</f>
        <v>0</v>
      </c>
      <c r="N72" s="41"/>
      <c r="P72" s="35">
        <f>IF(ISERROR(VLOOKUP(A72,'[4]C-1'!$C$9:$D$39,2, FALSE)),0,VLOOKUP(A72,'[4]C-1'!$C$9:$D$39,2, FALSE))</f>
        <v>0</v>
      </c>
      <c r="Q72" s="41"/>
      <c r="S72" s="35">
        <f>IF(ISERROR(VLOOKUP(D72,'[4]C-1'!$C$9:$D$39,2, FALSE)),0,VLOOKUP(D72,'[4]C-1'!$C$9:$D$39,2, FALSE))</f>
        <v>0</v>
      </c>
      <c r="T72" s="41"/>
      <c r="V72" s="116">
        <f>M72-J72</f>
        <v>0</v>
      </c>
      <c r="W72" s="117"/>
      <c r="Y72" s="116">
        <f t="shared" si="22"/>
        <v>0</v>
      </c>
      <c r="Z72" s="117"/>
    </row>
    <row r="73" spans="1:26">
      <c r="A73" s="15">
        <v>6030</v>
      </c>
      <c r="B73" s="12" t="s">
        <v>53</v>
      </c>
      <c r="J73" s="35">
        <f>IF(ISERROR(VLOOKUP(A73,'[2]C-1 Page 6'!$M$10:$N$14,2, FALSE)),0,VLOOKUP(A73,'[2]C-1 Page 6'!$M$10:$N$14,2, FALSE))</f>
        <v>23843</v>
      </c>
      <c r="K73" s="41"/>
      <c r="M73" s="110">
        <f>IF(ISERROR(VLOOKUP(A73,'[3]Budget (Revised)'!A$1:G$65536,6, FALSE)),0,VLOOKUP(A73,'[3]Budget (Revised)'!A$1:G$65536,6, FALSE))</f>
        <v>15000</v>
      </c>
      <c r="N73" s="41"/>
      <c r="P73" s="35">
        <f>IF(ISERROR(VLOOKUP(A73,'[4]C-1'!$C$9:$D$39,2, FALSE)),0,VLOOKUP(A73,'[4]C-1'!$C$9:$D$39,2, FALSE))</f>
        <v>17000</v>
      </c>
      <c r="Q73" s="41"/>
      <c r="S73" s="35">
        <f>IF(ISERROR(VLOOKUP(D73,'[4]C-1'!$C$9:$D$39,2, FALSE)),0,VLOOKUP(D73,'[4]C-1'!$C$9:$D$39,2, FALSE))</f>
        <v>0</v>
      </c>
      <c r="T73" s="41"/>
      <c r="V73" s="116">
        <f>M73-J73</f>
        <v>-8843</v>
      </c>
      <c r="W73" s="117">
        <f>(M73-J73)/J73</f>
        <v>-0.37088453634190327</v>
      </c>
      <c r="Y73" s="116">
        <f t="shared" si="22"/>
        <v>2000</v>
      </c>
      <c r="Z73" s="117">
        <f>(P73-M73)/M73</f>
        <v>0.13333333333333333</v>
      </c>
    </row>
    <row r="74" spans="1:26">
      <c r="A74" s="15">
        <v>6060</v>
      </c>
      <c r="B74" s="12" t="s">
        <v>52</v>
      </c>
      <c r="J74" s="35">
        <f>IF(ISERROR(VLOOKUP(A74,'[2]C-1 Page 6'!$M$10:$N$14,2, FALSE)),0,VLOOKUP(A74,'[2]C-1 Page 6'!$M$10:$N$14,2, FALSE))</f>
        <v>3918</v>
      </c>
      <c r="K74" s="41"/>
      <c r="M74" s="110">
        <f>IF(ISERROR(VLOOKUP(A74,'[3]Budget (Revised)'!A$1:G$65536,6, FALSE)),0,VLOOKUP(A74,'[3]Budget (Revised)'!A$1:G$65536,6, FALSE))</f>
        <v>250</v>
      </c>
      <c r="N74" s="41"/>
      <c r="P74" s="35">
        <f>IF(ISERROR(VLOOKUP(A74,'[4]C-1'!$C$9:$D$39,2, FALSE)),0,VLOOKUP(A74,'[4]C-1'!$C$9:$D$39,2, FALSE))</f>
        <v>0</v>
      </c>
      <c r="Q74" s="41"/>
      <c r="S74" s="35">
        <f>IF(ISERROR(VLOOKUP(D74,'[4]C-1'!$C$9:$D$39,2, FALSE)),0,VLOOKUP(D74,'[4]C-1'!$C$9:$D$39,2, FALSE))</f>
        <v>0</v>
      </c>
      <c r="T74" s="41"/>
      <c r="V74" s="116">
        <f>M74-J74</f>
        <v>-3668</v>
      </c>
      <c r="W74" s="117">
        <f>(M74-J74)/J74</f>
        <v>-0.93619193466054107</v>
      </c>
      <c r="Y74" s="116">
        <f t="shared" si="22"/>
        <v>-250</v>
      </c>
      <c r="Z74" s="117">
        <f>(P74-M74)/M74</f>
        <v>-1</v>
      </c>
    </row>
    <row r="75" spans="1:26">
      <c r="B75" s="12"/>
      <c r="C75" s="17"/>
      <c r="D75" s="40"/>
      <c r="E75" s="123"/>
      <c r="F75" s="16"/>
      <c r="G75" s="40"/>
      <c r="H75" s="123"/>
      <c r="I75" s="16"/>
      <c r="K75" s="41"/>
      <c r="L75" s="16"/>
      <c r="N75" s="41"/>
      <c r="O75" s="16"/>
      <c r="Q75" s="41"/>
      <c r="R75" s="16"/>
      <c r="T75" s="41"/>
      <c r="U75" s="16"/>
      <c r="X75" s="16"/>
      <c r="Y75" s="116">
        <f t="shared" si="22"/>
        <v>0</v>
      </c>
      <c r="Z75" s="117"/>
    </row>
    <row r="76" spans="1:26" s="45" customFormat="1" ht="13.5" thickBot="1">
      <c r="B76" s="46" t="s">
        <v>51</v>
      </c>
      <c r="C76" s="47"/>
      <c r="D76" s="48"/>
      <c r="E76" s="124"/>
      <c r="F76" s="49"/>
      <c r="G76" s="48"/>
      <c r="H76" s="124"/>
      <c r="I76" s="49"/>
      <c r="J76" s="50">
        <f>SUM(J70:J75)</f>
        <v>28351</v>
      </c>
      <c r="K76" s="51"/>
      <c r="L76" s="49"/>
      <c r="M76" s="113">
        <f>SUM(M70:M75)</f>
        <v>25250</v>
      </c>
      <c r="N76" s="51"/>
      <c r="O76" s="49"/>
      <c r="P76" s="113">
        <f>SUM(P70:P75)</f>
        <v>22000</v>
      </c>
      <c r="Q76" s="51"/>
      <c r="R76" s="49"/>
      <c r="S76" s="113">
        <f>SUM(S70:S75)</f>
        <v>0</v>
      </c>
      <c r="T76" s="51"/>
      <c r="U76" s="49"/>
      <c r="V76" s="113">
        <f>M76-J76</f>
        <v>-3101</v>
      </c>
      <c r="W76" s="114">
        <f>(M76-J76)/J76</f>
        <v>-0.10937885788861063</v>
      </c>
      <c r="X76" s="49"/>
      <c r="Y76" s="113">
        <f t="shared" si="22"/>
        <v>-3250</v>
      </c>
      <c r="Z76" s="114">
        <f>(P76-M76)/M76</f>
        <v>-0.12871287128712872</v>
      </c>
    </row>
    <row r="77" spans="1:26">
      <c r="B77" s="12"/>
      <c r="C77" s="17"/>
      <c r="D77" s="40"/>
      <c r="E77" s="123"/>
      <c r="F77" s="16"/>
      <c r="G77" s="40"/>
      <c r="H77" s="123"/>
      <c r="I77" s="16"/>
      <c r="K77" s="41"/>
      <c r="L77" s="16"/>
      <c r="N77" s="41"/>
      <c r="O77" s="16"/>
      <c r="Q77" s="41"/>
      <c r="R77" s="16"/>
      <c r="T77" s="41"/>
      <c r="U77" s="16"/>
      <c r="X77" s="16"/>
    </row>
    <row r="78" spans="1:26" s="6" customFormat="1" ht="13.5" thickBot="1">
      <c r="B78" s="9" t="s">
        <v>50</v>
      </c>
      <c r="C78" s="8"/>
      <c r="D78" s="42"/>
      <c r="E78" s="125"/>
      <c r="F78" s="7"/>
      <c r="G78" s="42"/>
      <c r="H78" s="125"/>
      <c r="I78" s="7"/>
      <c r="J78" s="43">
        <f>J66-J76</f>
        <v>133611</v>
      </c>
      <c r="K78" s="44"/>
      <c r="L78" s="7"/>
      <c r="M78" s="121">
        <f>M66-M76</f>
        <v>7500</v>
      </c>
      <c r="N78" s="44"/>
      <c r="O78" s="7"/>
      <c r="P78" s="121">
        <f>P66-P76</f>
        <v>3000</v>
      </c>
      <c r="Q78" s="44"/>
      <c r="R78" s="7"/>
      <c r="S78" s="121">
        <f>S66-S76</f>
        <v>0</v>
      </c>
      <c r="T78" s="44"/>
      <c r="U78" s="7"/>
      <c r="V78" s="121">
        <f>M78-J78</f>
        <v>-126111</v>
      </c>
      <c r="W78" s="122">
        <f>(M78-J78)/J78</f>
        <v>-0.94386689718660888</v>
      </c>
      <c r="X78" s="7"/>
      <c r="Y78" s="121">
        <f>P78-M78</f>
        <v>-4500</v>
      </c>
      <c r="Z78" s="122">
        <f>(P78-M78)/M78</f>
        <v>-0.6</v>
      </c>
    </row>
    <row r="79" spans="1:26" ht="13.5" thickTop="1">
      <c r="B79" s="12"/>
      <c r="C79" s="17"/>
      <c r="D79" s="40"/>
      <c r="E79" s="123"/>
      <c r="F79" s="16"/>
      <c r="G79" s="40"/>
      <c r="H79" s="123"/>
      <c r="I79" s="16"/>
      <c r="K79" s="41"/>
      <c r="L79" s="16"/>
      <c r="N79" s="41"/>
      <c r="O79" s="16"/>
      <c r="Q79" s="41"/>
      <c r="R79" s="16"/>
      <c r="T79" s="41"/>
      <c r="U79" s="16"/>
      <c r="X79" s="16"/>
    </row>
    <row r="80" spans="1:26">
      <c r="A80" s="14" t="s">
        <v>49</v>
      </c>
      <c r="K80" s="41"/>
      <c r="N80" s="41"/>
      <c r="Q80" s="41"/>
      <c r="T80" s="41"/>
    </row>
    <row r="81" spans="1:26">
      <c r="A81" s="4"/>
      <c r="K81" s="41"/>
      <c r="N81" s="41"/>
      <c r="Q81" s="41"/>
      <c r="T81" s="41"/>
    </row>
    <row r="82" spans="1:26">
      <c r="A82" s="13">
        <v>5100</v>
      </c>
      <c r="B82" s="12" t="s">
        <v>48</v>
      </c>
      <c r="J82" s="35">
        <f>IF(ISERROR(VLOOKUP(A82,'[3]2009 Budget'!$A:$IV,16, FALSE)),0,VLOOKUP(A82,'[3]2009 Budget'!$A:$IV,16, FALSE))</f>
        <v>0</v>
      </c>
      <c r="K82" s="41"/>
      <c r="M82" s="110">
        <f>IF(ISERROR(VLOOKUP(A82,'[3]Budget (Revised)'!A$1:G$65536,6, FALSE)),0,VLOOKUP(A82,'[3]Budget (Revised)'!A$1:G$65536,6, FALSE))</f>
        <v>0</v>
      </c>
      <c r="N82" s="41"/>
      <c r="P82" s="110">
        <f>IF(ISERROR(VLOOKUP(A82,'[4]C-1'!$K$9:$M$25,3, FALSE)),0,VLOOKUP(A82,'[4]C-1'!$K$9:$M$25,3, FALSE))</f>
        <v>0</v>
      </c>
      <c r="Q82" s="41"/>
      <c r="S82" s="110">
        <f>IF(ISERROR(VLOOKUP(D82,'[4]C-1'!$K$9:$M$25,3, FALSE)),0,VLOOKUP(D82,'[4]C-1'!$K$9:$M$25,3, FALSE))</f>
        <v>0</v>
      </c>
      <c r="T82" s="41"/>
      <c r="V82" s="116">
        <f>M82-J82</f>
        <v>0</v>
      </c>
      <c r="W82" s="117"/>
      <c r="Y82" s="116">
        <f>P82-M82</f>
        <v>0</v>
      </c>
      <c r="Z82" s="117"/>
    </row>
    <row r="83" spans="1:26">
      <c r="A83" s="13">
        <v>5120</v>
      </c>
      <c r="B83" s="12" t="s">
        <v>47</v>
      </c>
      <c r="J83" s="35">
        <v>34413</v>
      </c>
      <c r="K83" s="41"/>
      <c r="M83" s="110">
        <f>IF(ISERROR(VLOOKUP(A83,'[3]Budget (Revised)'!A$1:G$65536,6, FALSE)),0,VLOOKUP(A83,'[3]Budget (Revised)'!A$1:G$65536,6, FALSE))</f>
        <v>250000</v>
      </c>
      <c r="N83" s="41"/>
      <c r="P83" s="110">
        <f>IF(ISERROR(VLOOKUP(A83,'[4]C-1'!$K$9:$M$25,3, FALSE)),0,VLOOKUP(A83,'[4]C-1'!$K$9:$M$25,3, FALSE))</f>
        <v>200000</v>
      </c>
      <c r="Q83" s="41"/>
      <c r="S83" s="110">
        <f>IF(ISERROR(VLOOKUP(D83,'[4]C-1'!$K$9:$M$25,3, FALSE)),0,VLOOKUP(D83,'[4]C-1'!$K$9:$M$25,3, FALSE))</f>
        <v>0</v>
      </c>
      <c r="T83" s="41"/>
      <c r="V83" s="116">
        <f>M83-J83</f>
        <v>215587</v>
      </c>
      <c r="W83" s="117">
        <f>(M83-J83)/J83</f>
        <v>6.2646964809810246</v>
      </c>
      <c r="Y83" s="116">
        <f>P83-M83</f>
        <v>-50000</v>
      </c>
      <c r="Z83" s="117">
        <f>(P83-M83)/M83</f>
        <v>-0.2</v>
      </c>
    </row>
    <row r="84" spans="1:26" ht="13.5" customHeight="1">
      <c r="A84" s="13"/>
      <c r="K84" s="41"/>
      <c r="N84" s="41"/>
      <c r="Q84" s="41"/>
      <c r="T84" s="41"/>
    </row>
    <row r="85" spans="1:26" s="53" customFormat="1" ht="13.5" thickBot="1">
      <c r="A85" s="52"/>
      <c r="B85" s="45" t="s">
        <v>43</v>
      </c>
      <c r="D85" s="54"/>
      <c r="E85" s="126"/>
      <c r="F85" s="55"/>
      <c r="G85" s="54"/>
      <c r="H85" s="126"/>
      <c r="I85" s="55"/>
      <c r="J85" s="50">
        <f>SUM(J82:J84)</f>
        <v>34413</v>
      </c>
      <c r="K85" s="56"/>
      <c r="L85" s="55"/>
      <c r="M85" s="113">
        <f>SUM(M82:M84)</f>
        <v>250000</v>
      </c>
      <c r="N85" s="56"/>
      <c r="O85" s="55"/>
      <c r="P85" s="113">
        <f>SUM(P82:P84)</f>
        <v>200000</v>
      </c>
      <c r="Q85" s="56"/>
      <c r="R85" s="55"/>
      <c r="S85" s="113">
        <f>SUM(S82:S84)</f>
        <v>0</v>
      </c>
      <c r="T85" s="56"/>
      <c r="U85" s="55"/>
      <c r="V85" s="113">
        <f>M85-J85</f>
        <v>215587</v>
      </c>
      <c r="W85" s="114">
        <f>(M85-J85)/J85</f>
        <v>6.2646964809810246</v>
      </c>
      <c r="X85" s="55"/>
      <c r="Y85" s="113">
        <f>P85-M85</f>
        <v>-50000</v>
      </c>
      <c r="Z85" s="114">
        <f>(P85-M85)/M85</f>
        <v>-0.2</v>
      </c>
    </row>
    <row r="86" spans="1:26">
      <c r="A86" s="13"/>
      <c r="B86" s="4"/>
      <c r="K86" s="41"/>
      <c r="N86" s="41"/>
      <c r="Q86" s="41"/>
      <c r="T86" s="41"/>
      <c r="V86" s="127"/>
      <c r="Y86" s="127"/>
    </row>
    <row r="87" spans="1:26">
      <c r="A87" s="4" t="s">
        <v>46</v>
      </c>
      <c r="K87" s="41"/>
      <c r="N87" s="41"/>
      <c r="Q87" s="41"/>
      <c r="T87" s="41"/>
    </row>
    <row r="88" spans="1:26">
      <c r="A88" s="4"/>
      <c r="K88" s="41"/>
      <c r="N88" s="41"/>
      <c r="Q88" s="41"/>
      <c r="T88" s="41"/>
    </row>
    <row r="89" spans="1:26">
      <c r="A89" s="13">
        <v>6100</v>
      </c>
      <c r="B89" s="12" t="s">
        <v>45</v>
      </c>
      <c r="J89" s="35">
        <f>IF(ISERROR(VLOOKUP(A89,'[3]2009 Budget'!$A:$IV,16, FALSE)),0,VLOOKUP(A89,'[3]2009 Budget'!$A:$IV,16, FALSE))</f>
        <v>0</v>
      </c>
      <c r="K89" s="41"/>
      <c r="M89" s="110">
        <f>IF(ISERROR(VLOOKUP(A89,'[3]Budget (Revised)'!A$1:G$65536,6, FALSE)),0,VLOOKUP(A89,'[3]Budget (Revised)'!A$1:G$65536,6, FALSE))</f>
        <v>0</v>
      </c>
      <c r="N89" s="41"/>
      <c r="P89" s="110">
        <f>IF(ISERROR(VLOOKUP(A89,'[4]C-1'!$K$9:$M$25,3, FALSE)),0,VLOOKUP(A89,'[4]C-1'!$K$9:$M$25,3, FALSE))</f>
        <v>0</v>
      </c>
      <c r="Q89" s="41"/>
      <c r="S89" s="110">
        <f>IF(ISERROR(VLOOKUP(D89,'[4]C-1'!$K$9:$M$25,3, FALSE)),0,VLOOKUP(D89,'[4]C-1'!$K$9:$M$25,3, FALSE))</f>
        <v>0</v>
      </c>
      <c r="T89" s="41"/>
      <c r="V89" s="116">
        <f>M89-J89</f>
        <v>0</v>
      </c>
      <c r="W89" s="117"/>
      <c r="Y89" s="116">
        <f>P89-M89</f>
        <v>0</v>
      </c>
      <c r="Z89" s="117"/>
    </row>
    <row r="90" spans="1:26">
      <c r="A90" s="13">
        <v>6110</v>
      </c>
      <c r="B90" s="12" t="s">
        <v>44</v>
      </c>
      <c r="J90" s="35">
        <f>IF(ISERROR(VLOOKUP(A90,'[3]2009 Budget'!$A:$IV,16, FALSE)),0,VLOOKUP(A90,'[3]2009 Budget'!$A:$IV,16, FALSE))</f>
        <v>0</v>
      </c>
      <c r="K90" s="41"/>
      <c r="M90" s="110">
        <f>IF(ISERROR(VLOOKUP(A90,'[3]Budget (Revised)'!A$1:G$65536,6, FALSE)),0,VLOOKUP(A90,'[3]Budget (Revised)'!A$1:G$65536,6, FALSE))</f>
        <v>243500</v>
      </c>
      <c r="N90" s="41"/>
      <c r="P90" s="110">
        <f>IF(ISERROR(VLOOKUP(A90,'[4]C-1'!$K$9:$M$25,3, FALSE)),0,VLOOKUP(A90,'[4]C-1'!$K$9:$M$25,3, FALSE))</f>
        <v>150000</v>
      </c>
      <c r="Q90" s="41"/>
      <c r="S90" s="110">
        <f>IF(ISERROR(VLOOKUP(D90,'[4]C-1'!$K$9:$M$25,3, FALSE)),0,VLOOKUP(D90,'[4]C-1'!$K$9:$M$25,3, FALSE))</f>
        <v>0</v>
      </c>
      <c r="T90" s="41"/>
      <c r="V90" s="116">
        <f>M90-J90</f>
        <v>243500</v>
      </c>
      <c r="W90" s="117"/>
      <c r="Y90" s="116">
        <f>P90-M90</f>
        <v>-93500</v>
      </c>
      <c r="Z90" s="117">
        <f>(P90-M90)/M90</f>
        <v>-0.38398357289527718</v>
      </c>
    </row>
    <row r="91" spans="1:26">
      <c r="K91" s="41"/>
      <c r="N91" s="41"/>
      <c r="Q91" s="41"/>
      <c r="T91" s="41"/>
    </row>
    <row r="92" spans="1:26" s="53" customFormat="1" ht="13.5" thickBot="1">
      <c r="A92" s="52"/>
      <c r="B92" s="45" t="s">
        <v>43</v>
      </c>
      <c r="D92" s="54"/>
      <c r="E92" s="126"/>
      <c r="F92" s="55"/>
      <c r="G92" s="54"/>
      <c r="H92" s="126"/>
      <c r="I92" s="55"/>
      <c r="J92" s="50">
        <f>SUM(J89:J91)</f>
        <v>0</v>
      </c>
      <c r="K92" s="56"/>
      <c r="L92" s="55"/>
      <c r="M92" s="113">
        <f>SUM(M89:M91)</f>
        <v>243500</v>
      </c>
      <c r="N92" s="56"/>
      <c r="O92" s="55"/>
      <c r="P92" s="113">
        <f>SUM(P89:P91)</f>
        <v>150000</v>
      </c>
      <c r="Q92" s="56"/>
      <c r="R92" s="55"/>
      <c r="S92" s="113">
        <f>SUM(S89:S91)</f>
        <v>0</v>
      </c>
      <c r="T92" s="56"/>
      <c r="U92" s="55"/>
      <c r="V92" s="113">
        <f>M92-J92</f>
        <v>243500</v>
      </c>
      <c r="W92" s="114"/>
      <c r="X92" s="55"/>
      <c r="Y92" s="113">
        <f>P92-M92</f>
        <v>-93500</v>
      </c>
      <c r="Z92" s="114">
        <f>(P92-M92)/M92</f>
        <v>-0.38398357289527718</v>
      </c>
    </row>
    <row r="93" spans="1:26">
      <c r="B93" s="3"/>
      <c r="C93" s="11"/>
      <c r="D93" s="37"/>
      <c r="E93" s="118"/>
      <c r="F93" s="10"/>
      <c r="G93" s="37"/>
      <c r="H93" s="118"/>
      <c r="I93" s="10"/>
      <c r="K93" s="41"/>
      <c r="L93" s="10"/>
      <c r="N93" s="41"/>
      <c r="O93" s="10"/>
      <c r="Q93" s="41"/>
      <c r="R93" s="10"/>
      <c r="T93" s="41"/>
      <c r="U93" s="10"/>
      <c r="X93" s="10"/>
    </row>
    <row r="94" spans="1:26" s="6" customFormat="1" ht="13.5" thickBot="1">
      <c r="B94" s="9" t="s">
        <v>42</v>
      </c>
      <c r="C94" s="8"/>
      <c r="D94" s="42"/>
      <c r="E94" s="125"/>
      <c r="F94" s="7"/>
      <c r="G94" s="42"/>
      <c r="H94" s="125"/>
      <c r="I94" s="7"/>
      <c r="J94" s="43">
        <f>J85-J92</f>
        <v>34413</v>
      </c>
      <c r="K94" s="44"/>
      <c r="L94" s="7"/>
      <c r="M94" s="121">
        <f>M85-M92</f>
        <v>6500</v>
      </c>
      <c r="N94" s="44"/>
      <c r="O94" s="7"/>
      <c r="P94" s="121">
        <f>P85-P92</f>
        <v>50000</v>
      </c>
      <c r="Q94" s="44"/>
      <c r="R94" s="7"/>
      <c r="S94" s="121">
        <f>S85-S92</f>
        <v>0</v>
      </c>
      <c r="T94" s="44"/>
      <c r="U94" s="7"/>
      <c r="V94" s="121">
        <f>M94-J94</f>
        <v>-27913</v>
      </c>
      <c r="W94" s="122">
        <f>(M94-J94)/J94</f>
        <v>-0.81111789149449331</v>
      </c>
      <c r="X94" s="7"/>
      <c r="Y94" s="121">
        <f>P94-M94</f>
        <v>43500</v>
      </c>
      <c r="Z94" s="122">
        <f>(P94-M94)/M94</f>
        <v>6.6923076923076925</v>
      </c>
    </row>
    <row r="95" spans="1:26" ht="13.5" thickTop="1">
      <c r="B95" s="3"/>
      <c r="K95" s="41"/>
      <c r="N95" s="41"/>
      <c r="Q95" s="41"/>
      <c r="T95" s="41"/>
    </row>
    <row r="96" spans="1:26">
      <c r="B96" s="3"/>
      <c r="K96" s="41"/>
      <c r="N96" s="41"/>
      <c r="Q96" s="41"/>
      <c r="T96" s="41"/>
    </row>
    <row r="97" spans="2:25">
      <c r="B97" s="3"/>
      <c r="K97" s="41"/>
      <c r="N97" s="41"/>
      <c r="Q97" s="41"/>
      <c r="T97" s="41"/>
    </row>
    <row r="98" spans="2:25">
      <c r="B98" s="3"/>
      <c r="K98" s="41"/>
      <c r="N98" s="41"/>
      <c r="Q98" s="41"/>
      <c r="T98" s="41"/>
    </row>
    <row r="99" spans="2:25">
      <c r="B99" s="3"/>
      <c r="K99" s="41"/>
      <c r="N99" s="41"/>
      <c r="Q99" s="41"/>
      <c r="T99" s="41"/>
    </row>
    <row r="100" spans="2:25">
      <c r="B100" s="3"/>
      <c r="K100" s="41"/>
      <c r="N100" s="41"/>
      <c r="Q100" s="41"/>
      <c r="T100" s="41"/>
    </row>
    <row r="101" spans="2:25">
      <c r="B101" s="3"/>
      <c r="K101" s="41"/>
      <c r="N101" s="41"/>
      <c r="Q101" s="41"/>
      <c r="T101" s="41"/>
    </row>
    <row r="102" spans="2:25">
      <c r="B102" s="3"/>
      <c r="K102" s="41"/>
      <c r="N102" s="41"/>
      <c r="Q102" s="41"/>
      <c r="T102" s="41"/>
    </row>
    <row r="103" spans="2:25">
      <c r="B103" s="3"/>
      <c r="K103" s="41"/>
      <c r="N103" s="41"/>
      <c r="Q103" s="41"/>
      <c r="T103" s="41"/>
    </row>
    <row r="104" spans="2:25">
      <c r="B104" s="3"/>
      <c r="K104" s="41"/>
      <c r="N104" s="41"/>
      <c r="Q104" s="41"/>
      <c r="T104" s="41"/>
    </row>
    <row r="105" spans="2:25">
      <c r="B105" s="3"/>
      <c r="K105" s="41"/>
      <c r="N105" s="41"/>
      <c r="Q105" s="41"/>
      <c r="T105" s="41"/>
    </row>
    <row r="106" spans="2:25">
      <c r="B106" s="4"/>
      <c r="K106" s="41"/>
      <c r="N106" s="41"/>
      <c r="Q106" s="41"/>
      <c r="T106" s="41"/>
      <c r="V106" s="127"/>
      <c r="Y106" s="127"/>
    </row>
    <row r="107" spans="2:25">
      <c r="K107" s="41"/>
      <c r="N107" s="41"/>
      <c r="Q107" s="41"/>
      <c r="T107" s="41"/>
    </row>
    <row r="108" spans="2:25">
      <c r="B108" s="4"/>
      <c r="K108" s="41"/>
      <c r="N108" s="41"/>
      <c r="Q108" s="41"/>
      <c r="T108" s="41"/>
      <c r="V108" s="127"/>
      <c r="Y108" s="127"/>
    </row>
  </sheetData>
  <sheetCalcPr fullCalcOnLoad="1"/>
  <dataConsolidate>
    <dataRefs count="1">
      <dataRef ref="G4:G14" sheet="Budget 2010 Summary" r:id="rId1"/>
    </dataRefs>
  </dataConsolidate>
  <phoneticPr fontId="18" type="noConversion"/>
  <pageMargins left="0.75" right="0.5" top="1.18" bottom="1" header="0.5" footer="0.5"/>
  <pageSetup paperSize="17" scale="3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Income Statement</vt:lpstr>
      <vt:lpstr>Balance Sheet</vt:lpstr>
      <vt:lpstr>Statement of Cash Flows</vt:lpstr>
      <vt:lpstr>Capital Needs</vt:lpstr>
      <vt:lpstr>Summary</vt:lpstr>
      <vt:lpstr>'Capital Needs'!Print_Area</vt:lpstr>
      <vt:lpstr>Summary!Print_Area</vt:lpstr>
      <vt:lpstr>Summary!Print_Titles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esaccucci</cp:lastModifiedBy>
  <cp:lastPrinted>2011-12-05T23:17:29Z</cp:lastPrinted>
  <dcterms:created xsi:type="dcterms:W3CDTF">2009-08-03T01:41:13Z</dcterms:created>
  <dcterms:modified xsi:type="dcterms:W3CDTF">2011-12-17T21:25:25Z</dcterms:modified>
</cp:coreProperties>
</file>